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ymta-my.sharepoint.com/personal/dkeller_mtahq_org/Documents/Desktop/TEMP/"/>
    </mc:Choice>
  </mc:AlternateContent>
  <xr:revisionPtr revIDLastSave="0" documentId="8_{23BF51CC-D192-4A65-8ECB-8EAEF2F5FEEB}" xr6:coauthVersionLast="47" xr6:coauthVersionMax="47" xr10:uidLastSave="{00000000-0000-0000-0000-000000000000}"/>
  <bookViews>
    <workbookView xWindow="-120" yWindow="-120" windowWidth="29040" windowHeight="15720" xr2:uid="{B9CF7A5C-7028-421C-95E5-B05C721285BF}"/>
  </bookViews>
  <sheets>
    <sheet name="24vJul" sheetId="2" r:id="rId1"/>
    <sheet name="23v24" sheetId="1" r:id="rId2"/>
  </sheets>
  <externalReferences>
    <externalReference r:id="rId3"/>
  </externalReferences>
  <definedNames>
    <definedName name="_xlnm.Print_Area" localSheetId="1">'23v24'!$A$1:$R$48</definedName>
    <definedName name="_xlnm.Print_Area" localSheetId="0">'24vJul'!$A$1:$R$48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5" i="2" l="1"/>
  <c r="M44" i="2"/>
  <c r="L44" i="2"/>
  <c r="K44" i="2"/>
  <c r="J44" i="2"/>
  <c r="I44" i="2"/>
  <c r="H44" i="2"/>
  <c r="E44" i="2"/>
  <c r="M41" i="2"/>
  <c r="F34" i="2"/>
  <c r="M33" i="2"/>
  <c r="L33" i="2"/>
  <c r="K33" i="2"/>
  <c r="J33" i="2"/>
  <c r="R32" i="2"/>
  <c r="M30" i="2"/>
  <c r="IH28" i="2"/>
  <c r="R28" i="2"/>
  <c r="P28" i="2"/>
  <c r="O28" i="2"/>
  <c r="N28" i="2"/>
  <c r="M28" i="2"/>
  <c r="L28" i="2"/>
  <c r="K28" i="2"/>
  <c r="J28" i="2"/>
  <c r="I28" i="2"/>
  <c r="H28" i="2"/>
  <c r="G28" i="2"/>
  <c r="F28" i="2"/>
  <c r="E28" i="2"/>
  <c r="P22" i="2"/>
  <c r="P34" i="2" s="1"/>
  <c r="P46" i="2" s="1"/>
  <c r="O22" i="2"/>
  <c r="O34" i="2" s="1"/>
  <c r="O46" i="2" s="1"/>
  <c r="N22" i="2"/>
  <c r="N23" i="2" s="1"/>
  <c r="M22" i="2"/>
  <c r="L22" i="2"/>
  <c r="L45" i="2" s="1"/>
  <c r="K22" i="2"/>
  <c r="K45" i="2" s="1"/>
  <c r="J22" i="2"/>
  <c r="J45" i="2" s="1"/>
  <c r="I22" i="2"/>
  <c r="I45" i="2" s="1"/>
  <c r="H22" i="2"/>
  <c r="H45" i="2" s="1"/>
  <c r="G22" i="2"/>
  <c r="G45" i="2" s="1"/>
  <c r="F22" i="2"/>
  <c r="F45" i="2" s="1"/>
  <c r="E22" i="2"/>
  <c r="P21" i="2"/>
  <c r="O21" i="2"/>
  <c r="N21" i="2"/>
  <c r="N44" i="2" s="1"/>
  <c r="M21" i="2"/>
  <c r="L21" i="2"/>
  <c r="K21" i="2"/>
  <c r="K23" i="2" s="1"/>
  <c r="J21" i="2"/>
  <c r="J23" i="2" s="1"/>
  <c r="I21" i="2"/>
  <c r="I33" i="2" s="1"/>
  <c r="H21" i="2"/>
  <c r="G21" i="2"/>
  <c r="F21" i="2"/>
  <c r="E21" i="2"/>
  <c r="R21" i="2" s="1"/>
  <c r="IH20" i="2"/>
  <c r="P18" i="2"/>
  <c r="P30" i="2" s="1"/>
  <c r="P42" i="2" s="1"/>
  <c r="O18" i="2"/>
  <c r="O41" i="2" s="1"/>
  <c r="N18" i="2"/>
  <c r="N30" i="2" s="1"/>
  <c r="M18" i="2"/>
  <c r="L18" i="2"/>
  <c r="K18" i="2"/>
  <c r="J18" i="2"/>
  <c r="I18" i="2"/>
  <c r="I30" i="2" s="1"/>
  <c r="H18" i="2"/>
  <c r="H41" i="2" s="1"/>
  <c r="G18" i="2"/>
  <c r="G41" i="2" s="1"/>
  <c r="F18" i="2"/>
  <c r="F41" i="2" s="1"/>
  <c r="E18" i="2"/>
  <c r="E41" i="2" s="1"/>
  <c r="P17" i="2"/>
  <c r="P40" i="2" s="1"/>
  <c r="O17" i="2"/>
  <c r="N17" i="2"/>
  <c r="M17" i="2"/>
  <c r="L17" i="2"/>
  <c r="K17" i="2"/>
  <c r="J17" i="2"/>
  <c r="J29" i="2" s="1"/>
  <c r="I17" i="2"/>
  <c r="I40" i="2" s="1"/>
  <c r="H17" i="2"/>
  <c r="H40" i="2" s="1"/>
  <c r="G17" i="2"/>
  <c r="G40" i="2" s="1"/>
  <c r="F17" i="2"/>
  <c r="F19" i="2" s="1"/>
  <c r="E17" i="2"/>
  <c r="IH16" i="2"/>
  <c r="R16" i="2"/>
  <c r="P16" i="2"/>
  <c r="O16" i="2"/>
  <c r="N16" i="2"/>
  <c r="M16" i="2"/>
  <c r="L16" i="2"/>
  <c r="K16" i="2"/>
  <c r="J16" i="2"/>
  <c r="I16" i="2"/>
  <c r="H16" i="2"/>
  <c r="G16" i="2"/>
  <c r="F16" i="2"/>
  <c r="E16" i="2"/>
  <c r="L13" i="2"/>
  <c r="K13" i="2"/>
  <c r="J13" i="2"/>
  <c r="G13" i="2"/>
  <c r="P11" i="2"/>
  <c r="O11" i="2"/>
  <c r="N11" i="2"/>
  <c r="M11" i="2"/>
  <c r="L11" i="2"/>
  <c r="K11" i="2"/>
  <c r="J11" i="2"/>
  <c r="I11" i="2"/>
  <c r="I13" i="2" s="1"/>
  <c r="H11" i="2"/>
  <c r="G11" i="2"/>
  <c r="F11" i="2"/>
  <c r="E11" i="2"/>
  <c r="R10" i="2"/>
  <c r="C10" i="2"/>
  <c r="R9" i="2"/>
  <c r="C9" i="2"/>
  <c r="C11" i="2" s="1"/>
  <c r="IH8" i="2"/>
  <c r="P7" i="2"/>
  <c r="O7" i="2"/>
  <c r="O13" i="2" s="1"/>
  <c r="N7" i="2"/>
  <c r="N13" i="2" s="1"/>
  <c r="M7" i="2"/>
  <c r="L7" i="2"/>
  <c r="K7" i="2"/>
  <c r="J7" i="2"/>
  <c r="I7" i="2"/>
  <c r="H7" i="2"/>
  <c r="G7" i="2"/>
  <c r="F7" i="2"/>
  <c r="E7" i="2"/>
  <c r="R6" i="2"/>
  <c r="C6" i="2"/>
  <c r="R5" i="2"/>
  <c r="C5" i="2"/>
  <c r="C7" i="2" s="1"/>
  <c r="F44" i="1"/>
  <c r="E44" i="1"/>
  <c r="P41" i="1"/>
  <c r="P34" i="1"/>
  <c r="O34" i="1"/>
  <c r="M33" i="1"/>
  <c r="R32" i="1"/>
  <c r="P32" i="1"/>
  <c r="O32" i="1"/>
  <c r="N32" i="1"/>
  <c r="M32" i="1"/>
  <c r="L32" i="1"/>
  <c r="K32" i="1"/>
  <c r="J32" i="1"/>
  <c r="I32" i="1"/>
  <c r="H32" i="1"/>
  <c r="G32" i="1"/>
  <c r="F32" i="1"/>
  <c r="E32" i="1"/>
  <c r="P29" i="1"/>
  <c r="K29" i="1"/>
  <c r="IY28" i="1"/>
  <c r="R28" i="1"/>
  <c r="P22" i="1"/>
  <c r="P45" i="1" s="1"/>
  <c r="O22" i="1"/>
  <c r="O45" i="1" s="1"/>
  <c r="N22" i="1"/>
  <c r="N45" i="1" s="1"/>
  <c r="M22" i="1"/>
  <c r="L22" i="1"/>
  <c r="K22" i="1"/>
  <c r="J22" i="1"/>
  <c r="I22" i="1"/>
  <c r="H22" i="1"/>
  <c r="G22" i="1"/>
  <c r="F22" i="1"/>
  <c r="E22" i="1"/>
  <c r="E34" i="1" s="1"/>
  <c r="P21" i="1"/>
  <c r="P23" i="1" s="1"/>
  <c r="O21" i="1"/>
  <c r="O33" i="1" s="1"/>
  <c r="N21" i="1"/>
  <c r="N33" i="1" s="1"/>
  <c r="M21" i="1"/>
  <c r="L21" i="1"/>
  <c r="K21" i="1"/>
  <c r="J21" i="1"/>
  <c r="J23" i="1" s="1"/>
  <c r="I21" i="1"/>
  <c r="I23" i="1" s="1"/>
  <c r="H21" i="1"/>
  <c r="H23" i="1" s="1"/>
  <c r="G21" i="1"/>
  <c r="G23" i="1" s="1"/>
  <c r="G46" i="1" s="1"/>
  <c r="F21" i="1"/>
  <c r="F23" i="1" s="1"/>
  <c r="E21" i="1"/>
  <c r="E33" i="1" s="1"/>
  <c r="IY20" i="1"/>
  <c r="P18" i="1"/>
  <c r="P30" i="1" s="1"/>
  <c r="O18" i="1"/>
  <c r="O41" i="1" s="1"/>
  <c r="N18" i="1"/>
  <c r="M18" i="1"/>
  <c r="M41" i="1" s="1"/>
  <c r="L18" i="1"/>
  <c r="L41" i="1" s="1"/>
  <c r="K18" i="1"/>
  <c r="K41" i="1" s="1"/>
  <c r="J18" i="1"/>
  <c r="I18" i="1"/>
  <c r="H18" i="1"/>
  <c r="G18" i="1"/>
  <c r="G41" i="1" s="1"/>
  <c r="F18" i="1"/>
  <c r="E18" i="1"/>
  <c r="P17" i="1"/>
  <c r="P40" i="1" s="1"/>
  <c r="O17" i="1"/>
  <c r="N17" i="1"/>
  <c r="N40" i="1" s="1"/>
  <c r="M17" i="1"/>
  <c r="L17" i="1"/>
  <c r="K17" i="1"/>
  <c r="J17" i="1"/>
  <c r="I17" i="1"/>
  <c r="H17" i="1"/>
  <c r="G17" i="1"/>
  <c r="G40" i="1" s="1"/>
  <c r="F17" i="1"/>
  <c r="F40" i="1" s="1"/>
  <c r="E17" i="1"/>
  <c r="E40" i="1" s="1"/>
  <c r="IY16" i="1"/>
  <c r="R16" i="1"/>
  <c r="M11" i="1"/>
  <c r="L11" i="1"/>
  <c r="K11" i="1"/>
  <c r="P10" i="1"/>
  <c r="O10" i="1"/>
  <c r="N10" i="1"/>
  <c r="M10" i="1"/>
  <c r="L10" i="1"/>
  <c r="K10" i="1"/>
  <c r="J10" i="1"/>
  <c r="I10" i="1"/>
  <c r="I45" i="1" s="1"/>
  <c r="H10" i="1"/>
  <c r="H34" i="1" s="1"/>
  <c r="G10" i="1"/>
  <c r="G34" i="1" s="1"/>
  <c r="F10" i="1"/>
  <c r="E10" i="1"/>
  <c r="P9" i="1"/>
  <c r="O9" i="1"/>
  <c r="N9" i="1"/>
  <c r="N11" i="1" s="1"/>
  <c r="M9" i="1"/>
  <c r="L9" i="1"/>
  <c r="K9" i="1"/>
  <c r="J9" i="1"/>
  <c r="I9" i="1"/>
  <c r="H9" i="1"/>
  <c r="H11" i="1" s="1"/>
  <c r="G9" i="1"/>
  <c r="G11" i="1" s="1"/>
  <c r="F9" i="1"/>
  <c r="E9" i="1"/>
  <c r="IY8" i="1"/>
  <c r="P6" i="1"/>
  <c r="O6" i="1"/>
  <c r="N6" i="1"/>
  <c r="M6" i="1"/>
  <c r="L6" i="1"/>
  <c r="K6" i="1"/>
  <c r="J6" i="1"/>
  <c r="I6" i="1"/>
  <c r="H6" i="1"/>
  <c r="H30" i="1" s="1"/>
  <c r="G6" i="1"/>
  <c r="G30" i="1" s="1"/>
  <c r="F6" i="1"/>
  <c r="F30" i="1" s="1"/>
  <c r="E6" i="1"/>
  <c r="E30" i="1" s="1"/>
  <c r="P5" i="1"/>
  <c r="O5" i="1"/>
  <c r="N5" i="1"/>
  <c r="N12" i="1" s="1"/>
  <c r="M5" i="1"/>
  <c r="M12" i="1" s="1"/>
  <c r="L5" i="1"/>
  <c r="L12" i="1" s="1"/>
  <c r="K5" i="1"/>
  <c r="K12" i="1" s="1"/>
  <c r="J5" i="1"/>
  <c r="J12" i="1" s="1"/>
  <c r="I5" i="1"/>
  <c r="I12" i="1" s="1"/>
  <c r="H5" i="1"/>
  <c r="H7" i="1" s="1"/>
  <c r="G5" i="1"/>
  <c r="G12" i="1" s="1"/>
  <c r="F5" i="1"/>
  <c r="E5" i="1"/>
  <c r="E29" i="1" l="1"/>
  <c r="G44" i="1"/>
  <c r="I7" i="1"/>
  <c r="F33" i="1"/>
  <c r="E45" i="1"/>
  <c r="J7" i="1"/>
  <c r="J13" i="1" s="1"/>
  <c r="H45" i="1"/>
  <c r="K7" i="1"/>
  <c r="K13" i="1" s="1"/>
  <c r="F19" i="1"/>
  <c r="F25" i="1" s="1"/>
  <c r="M7" i="1"/>
  <c r="M13" i="1" s="1"/>
  <c r="G19" i="1"/>
  <c r="G25" i="1" s="1"/>
  <c r="M19" i="1"/>
  <c r="M42" i="1" s="1"/>
  <c r="K30" i="1"/>
  <c r="P33" i="1"/>
  <c r="O7" i="1"/>
  <c r="L29" i="1"/>
  <c r="P19" i="1"/>
  <c r="P42" i="1" s="1"/>
  <c r="O30" i="1"/>
  <c r="M29" i="1"/>
  <c r="N34" i="1"/>
  <c r="C10" i="1"/>
  <c r="H46" i="1"/>
  <c r="E19" i="1"/>
  <c r="E31" i="1" s="1"/>
  <c r="F41" i="1"/>
  <c r="M40" i="1"/>
  <c r="L30" i="1"/>
  <c r="I41" i="1"/>
  <c r="M30" i="1"/>
  <c r="J30" i="1"/>
  <c r="M44" i="1"/>
  <c r="N41" i="2"/>
  <c r="P13" i="2"/>
  <c r="P41" i="2"/>
  <c r="G19" i="2"/>
  <c r="P19" i="2"/>
  <c r="G34" i="2"/>
  <c r="H34" i="2"/>
  <c r="H46" i="2" s="1"/>
  <c r="R11" i="2"/>
  <c r="I34" i="2"/>
  <c r="G29" i="2"/>
  <c r="G31" i="2" s="1"/>
  <c r="J34" i="2"/>
  <c r="J46" i="2" s="1"/>
  <c r="R7" i="2"/>
  <c r="R13" i="2" s="1"/>
  <c r="H29" i="2"/>
  <c r="K34" i="2"/>
  <c r="K35" i="2" s="1"/>
  <c r="I35" i="2"/>
  <c r="I23" i="2"/>
  <c r="I46" i="2" s="1"/>
  <c r="I29" i="2"/>
  <c r="I31" i="2" s="1"/>
  <c r="I37" i="2" s="1"/>
  <c r="F40" i="2"/>
  <c r="E13" i="2"/>
  <c r="P29" i="2"/>
  <c r="E30" i="2"/>
  <c r="F30" i="2"/>
  <c r="H13" i="2"/>
  <c r="G30" i="2"/>
  <c r="G42" i="2" s="1"/>
  <c r="J40" i="2"/>
  <c r="O30" i="2"/>
  <c r="O42" i="2" s="1"/>
  <c r="P45" i="2"/>
  <c r="R44" i="2"/>
  <c r="R33" i="2"/>
  <c r="G35" i="1"/>
  <c r="H13" i="1"/>
  <c r="F25" i="2"/>
  <c r="F42" i="2"/>
  <c r="I11" i="1"/>
  <c r="I46" i="1" s="1"/>
  <c r="I33" i="1"/>
  <c r="I44" i="1"/>
  <c r="J41" i="2"/>
  <c r="J30" i="2"/>
  <c r="J33" i="1"/>
  <c r="J44" i="1"/>
  <c r="R10" i="1"/>
  <c r="K41" i="2"/>
  <c r="K30" i="2"/>
  <c r="I41" i="2"/>
  <c r="K33" i="1"/>
  <c r="K23" i="1"/>
  <c r="K44" i="1"/>
  <c r="L41" i="2"/>
  <c r="L30" i="2"/>
  <c r="J11" i="1"/>
  <c r="L44" i="1"/>
  <c r="L33" i="1"/>
  <c r="J46" i="1"/>
  <c r="R17" i="2"/>
  <c r="E40" i="2"/>
  <c r="E29" i="2"/>
  <c r="E31" i="2" s="1"/>
  <c r="F7" i="1"/>
  <c r="C5" i="1"/>
  <c r="F12" i="1"/>
  <c r="L23" i="1"/>
  <c r="I30" i="1"/>
  <c r="O33" i="2"/>
  <c r="O35" i="2" s="1"/>
  <c r="O23" i="2"/>
  <c r="O44" i="2"/>
  <c r="F29" i="2"/>
  <c r="N23" i="1"/>
  <c r="N44" i="1"/>
  <c r="M23" i="1"/>
  <c r="P33" i="2"/>
  <c r="P35" i="2" s="1"/>
  <c r="P23" i="2"/>
  <c r="P25" i="2" s="1"/>
  <c r="P48" i="2" s="1"/>
  <c r="P44" i="2"/>
  <c r="H40" i="1"/>
  <c r="H12" i="1"/>
  <c r="N30" i="1"/>
  <c r="N7" i="1"/>
  <c r="N13" i="1" s="1"/>
  <c r="O11" i="1"/>
  <c r="O23" i="1"/>
  <c r="O44" i="1"/>
  <c r="P11" i="1"/>
  <c r="I29" i="1"/>
  <c r="I40" i="1"/>
  <c r="I19" i="1"/>
  <c r="R18" i="1"/>
  <c r="P35" i="1"/>
  <c r="P46" i="1"/>
  <c r="E19" i="2"/>
  <c r="J40" i="1"/>
  <c r="J29" i="1"/>
  <c r="J19" i="1"/>
  <c r="R22" i="1"/>
  <c r="G7" i="1"/>
  <c r="G13" i="1" s="1"/>
  <c r="K19" i="1"/>
  <c r="K40" i="1"/>
  <c r="G33" i="1"/>
  <c r="P44" i="1"/>
  <c r="C13" i="2"/>
  <c r="K29" i="2"/>
  <c r="K40" i="2"/>
  <c r="H33" i="1"/>
  <c r="H35" i="1" s="1"/>
  <c r="H44" i="1"/>
  <c r="F11" i="1"/>
  <c r="F46" i="1" s="1"/>
  <c r="F34" i="1"/>
  <c r="F35" i="1" s="1"/>
  <c r="L40" i="2"/>
  <c r="L29" i="2"/>
  <c r="L19" i="2"/>
  <c r="J19" i="2"/>
  <c r="J25" i="2" s="1"/>
  <c r="J48" i="2" s="1"/>
  <c r="L19" i="1"/>
  <c r="M40" i="2"/>
  <c r="M19" i="2"/>
  <c r="M29" i="2"/>
  <c r="M31" i="2" s="1"/>
  <c r="K19" i="2"/>
  <c r="K25" i="2" s="1"/>
  <c r="K48" i="2" s="1"/>
  <c r="N40" i="2"/>
  <c r="N19" i="2"/>
  <c r="N29" i="2"/>
  <c r="N31" i="2" s="1"/>
  <c r="O12" i="1"/>
  <c r="J34" i="1"/>
  <c r="L40" i="1"/>
  <c r="O29" i="2"/>
  <c r="O31" i="2" s="1"/>
  <c r="O40" i="2"/>
  <c r="O19" i="2"/>
  <c r="P12" i="1"/>
  <c r="P7" i="1"/>
  <c r="K34" i="1"/>
  <c r="K45" i="1"/>
  <c r="J45" i="1"/>
  <c r="E33" i="2"/>
  <c r="E23" i="2"/>
  <c r="L34" i="2"/>
  <c r="L23" i="2"/>
  <c r="R22" i="2"/>
  <c r="N33" i="2"/>
  <c r="R5" i="1"/>
  <c r="E41" i="1"/>
  <c r="L45" i="1"/>
  <c r="L34" i="1"/>
  <c r="F29" i="1"/>
  <c r="F31" i="1" s="1"/>
  <c r="F44" i="2"/>
  <c r="F23" i="2"/>
  <c r="F46" i="2" s="1"/>
  <c r="F33" i="2"/>
  <c r="M45" i="2"/>
  <c r="M34" i="2"/>
  <c r="M23" i="2"/>
  <c r="C6" i="1"/>
  <c r="R9" i="1"/>
  <c r="E11" i="1"/>
  <c r="C9" i="1"/>
  <c r="C11" i="1" s="1"/>
  <c r="R21" i="1"/>
  <c r="E23" i="1"/>
  <c r="M45" i="1"/>
  <c r="M34" i="1"/>
  <c r="G29" i="1"/>
  <c r="G31" i="1" s="1"/>
  <c r="G44" i="2"/>
  <c r="G23" i="2"/>
  <c r="G33" i="2"/>
  <c r="N45" i="2"/>
  <c r="N34" i="2"/>
  <c r="N46" i="2" s="1"/>
  <c r="E7" i="1"/>
  <c r="R6" i="1"/>
  <c r="H29" i="1"/>
  <c r="H33" i="2"/>
  <c r="H23" i="2"/>
  <c r="H19" i="1"/>
  <c r="H41" i="1"/>
  <c r="M13" i="2"/>
  <c r="J41" i="1"/>
  <c r="R18" i="2"/>
  <c r="R17" i="1"/>
  <c r="N41" i="1"/>
  <c r="H19" i="2"/>
  <c r="H30" i="2"/>
  <c r="H42" i="2" s="1"/>
  <c r="L7" i="1"/>
  <c r="L13" i="1" s="1"/>
  <c r="N29" i="1"/>
  <c r="N19" i="1"/>
  <c r="F45" i="1"/>
  <c r="O19" i="1"/>
  <c r="O40" i="1"/>
  <c r="G45" i="1"/>
  <c r="O29" i="1"/>
  <c r="P31" i="2"/>
  <c r="I19" i="2"/>
  <c r="I25" i="2" s="1"/>
  <c r="I48" i="2" s="1"/>
  <c r="E12" i="1"/>
  <c r="I34" i="1"/>
  <c r="F13" i="2"/>
  <c r="E34" i="2"/>
  <c r="E45" i="2"/>
  <c r="E13" i="1" l="1"/>
  <c r="F37" i="1"/>
  <c r="P25" i="1"/>
  <c r="P31" i="1"/>
  <c r="R7" i="1"/>
  <c r="J35" i="1"/>
  <c r="O13" i="1"/>
  <c r="M25" i="1"/>
  <c r="M48" i="1" s="1"/>
  <c r="M31" i="1"/>
  <c r="P13" i="1"/>
  <c r="R11" i="1"/>
  <c r="R13" i="1" s="1"/>
  <c r="I13" i="1"/>
  <c r="I35" i="1"/>
  <c r="E25" i="1"/>
  <c r="E48" i="1" s="1"/>
  <c r="E25" i="2"/>
  <c r="E48" i="2" s="1"/>
  <c r="K46" i="2"/>
  <c r="E42" i="2"/>
  <c r="E46" i="2"/>
  <c r="L25" i="2"/>
  <c r="L48" i="2" s="1"/>
  <c r="G35" i="2"/>
  <c r="G37" i="2" s="1"/>
  <c r="G46" i="2"/>
  <c r="H35" i="2"/>
  <c r="J35" i="2"/>
  <c r="G37" i="1"/>
  <c r="G48" i="1"/>
  <c r="L42" i="2"/>
  <c r="L31" i="2"/>
  <c r="L46" i="1"/>
  <c r="L35" i="1"/>
  <c r="P37" i="2"/>
  <c r="R40" i="1"/>
  <c r="R19" i="1"/>
  <c r="R29" i="1"/>
  <c r="N35" i="2"/>
  <c r="N37" i="2" s="1"/>
  <c r="R41" i="1"/>
  <c r="R30" i="1"/>
  <c r="J42" i="2"/>
  <c r="J31" i="2"/>
  <c r="M46" i="2"/>
  <c r="R45" i="2"/>
  <c r="R34" i="2"/>
  <c r="P48" i="1"/>
  <c r="P37" i="1"/>
  <c r="I25" i="1"/>
  <c r="I42" i="1"/>
  <c r="I31" i="1"/>
  <c r="R41" i="2"/>
  <c r="R30" i="2"/>
  <c r="F35" i="2"/>
  <c r="L46" i="2"/>
  <c r="M46" i="1"/>
  <c r="M35" i="1"/>
  <c r="M37" i="1" s="1"/>
  <c r="C7" i="1"/>
  <c r="C13" i="1" s="1"/>
  <c r="E42" i="1"/>
  <c r="O42" i="1"/>
  <c r="O25" i="1"/>
  <c r="O31" i="1"/>
  <c r="L35" i="2"/>
  <c r="F13" i="1"/>
  <c r="F48" i="1" s="1"/>
  <c r="F42" i="1"/>
  <c r="G42" i="1"/>
  <c r="E35" i="2"/>
  <c r="E37" i="2" s="1"/>
  <c r="G25" i="2"/>
  <c r="G48" i="2" s="1"/>
  <c r="H31" i="2"/>
  <c r="N46" i="1"/>
  <c r="N35" i="1"/>
  <c r="N25" i="1"/>
  <c r="N42" i="1"/>
  <c r="N31" i="1"/>
  <c r="E35" i="1"/>
  <c r="E46" i="1"/>
  <c r="N42" i="2"/>
  <c r="N25" i="2"/>
  <c r="N48" i="2" s="1"/>
  <c r="K31" i="2"/>
  <c r="K37" i="2" s="1"/>
  <c r="R40" i="2"/>
  <c r="R19" i="2"/>
  <c r="R29" i="2"/>
  <c r="I42" i="2"/>
  <c r="R23" i="1"/>
  <c r="R33" i="1"/>
  <c r="R44" i="1"/>
  <c r="R45" i="1"/>
  <c r="R34" i="1"/>
  <c r="K35" i="1"/>
  <c r="K46" i="1"/>
  <c r="J42" i="1"/>
  <c r="J31" i="1"/>
  <c r="J25" i="1"/>
  <c r="F31" i="2"/>
  <c r="O46" i="1"/>
  <c r="O35" i="1"/>
  <c r="K42" i="2"/>
  <c r="H25" i="2"/>
  <c r="H48" i="2" s="1"/>
  <c r="M35" i="2"/>
  <c r="M37" i="2" s="1"/>
  <c r="M42" i="2"/>
  <c r="M25" i="2"/>
  <c r="M48" i="2" s="1"/>
  <c r="R23" i="2"/>
  <c r="O25" i="2"/>
  <c r="O48" i="2" s="1"/>
  <c r="F48" i="2"/>
  <c r="L42" i="1"/>
  <c r="L31" i="1"/>
  <c r="L25" i="1"/>
  <c r="H31" i="1"/>
  <c r="H25" i="1"/>
  <c r="H42" i="1"/>
  <c r="O37" i="2"/>
  <c r="K42" i="1"/>
  <c r="K31" i="1"/>
  <c r="K25" i="1"/>
  <c r="E37" i="1" l="1"/>
  <c r="F37" i="2"/>
  <c r="J37" i="2"/>
  <c r="H37" i="2"/>
  <c r="R46" i="1"/>
  <c r="R35" i="1"/>
  <c r="L37" i="2"/>
  <c r="L37" i="1"/>
  <c r="L48" i="1"/>
  <c r="R42" i="2"/>
  <c r="R25" i="2"/>
  <c r="R48" i="2" s="1"/>
  <c r="R31" i="2"/>
  <c r="R37" i="2" s="1"/>
  <c r="J37" i="1"/>
  <c r="J48" i="1"/>
  <c r="R46" i="2"/>
  <c r="R35" i="2"/>
  <c r="I48" i="1"/>
  <c r="I37" i="1"/>
  <c r="R31" i="1"/>
  <c r="R37" i="1" s="1"/>
  <c r="R25" i="1"/>
  <c r="R48" i="1"/>
  <c r="R42" i="1"/>
  <c r="K37" i="1"/>
  <c r="K48" i="1"/>
  <c r="N48" i="1"/>
  <c r="N37" i="1"/>
  <c r="H48" i="1"/>
  <c r="H37" i="1"/>
  <c r="O48" i="1"/>
  <c r="O37" i="1"/>
</calcChain>
</file>

<file path=xl/sharedStrings.xml><?xml version="1.0" encoding="utf-8"?>
<sst xmlns="http://schemas.openxmlformats.org/spreadsheetml/2006/main" count="82" uniqueCount="29">
  <si>
    <t>Real Estate Transaction Taxes Receipts ($ in millions)</t>
  </si>
  <si>
    <t>2024 Receipts vs. 2023 Receipts</t>
  </si>
  <si>
    <t>2023 Actuals</t>
  </si>
  <si>
    <t>2023 Act</t>
  </si>
  <si>
    <t>YTD Oct</t>
  </si>
  <si>
    <t>MRT-1</t>
  </si>
  <si>
    <t>MRT-2</t>
  </si>
  <si>
    <t>Total MRT</t>
  </si>
  <si>
    <t>RPTT</t>
  </si>
  <si>
    <t>MRT</t>
  </si>
  <si>
    <r>
      <t xml:space="preserve">Total Urban Tax - </t>
    </r>
    <r>
      <rPr>
        <b/>
        <i/>
        <sz val="9"/>
        <rFont val="Arial"/>
        <family val="2"/>
      </rPr>
      <t>NYCT 90% share</t>
    </r>
  </si>
  <si>
    <t>Total Real Estate Taxes</t>
  </si>
  <si>
    <t>2024 Actuals</t>
  </si>
  <si>
    <t>Variances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</si>
  <si>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</si>
  <si>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</si>
  <si>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</si>
  <si>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</si>
  <si>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</si>
  <si>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</si>
  <si>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</si>
  <si>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</si>
  <si>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</si>
  <si>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</si>
  <si>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</si>
  <si>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</si>
  <si>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Mid-Year Forecast vs. Actual Receipts</t>
  </si>
  <si>
    <t>2024 Mid-Year Forecast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</si>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</sst>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&quot;$&quot;#,##0.0_);\(&quot;$&quot;#,##0.0\)"/>
    <numFmt numFmtId="165" formatCode="#,##0.0_);\(#,##0.0\)"/>
    <numFmt numFmtId="166" formatCode="0.0%"/>
    <numFmt numFmtId="168" formatCode="0.000"/>
  </numFmts>
  <fonts count="14" x14ac:knownFonts="1">
    <font>
      <sz val="10"/>
      <name val="Arial"/>
    </font>
    <font>
      <sz val="12"/>
      <color indexed="18"/>
      <name val="Arial Black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indexed="9"/>
      <name val="Arial Black"/>
      <family val="2"/>
    </font>
    <font>
      <b/>
      <u/>
      <sz val="10"/>
      <color indexed="9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u/>
      <sz val="11"/>
      <color rgb="FFFF0000"/>
      <name val="Arial"/>
      <family val="2"/>
    </font>
    <font>
      <b/>
      <i/>
      <sz val="9"/>
      <name val="Arial"/>
      <family val="2"/>
    </font>
    <font>
      <sz val="11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4" fillId="2" borderId="0" xfId="0" applyFont="1" applyFill="1"/>
    <xf numFmtId="17" fontId="5" fillId="2" borderId="0" xfId="0" applyNumberFormat="1" applyFont="1" applyFill="1" applyAlignment="1">
      <alignment horizontal="center"/>
    </xf>
    <xf numFmtId="17" fontId="6" fillId="0" borderId="0" xfId="0" applyNumberFormat="1" applyFont="1"/>
    <xf numFmtId="17" fontId="6" fillId="0" borderId="1" xfId="0" applyNumberFormat="1" applyFont="1" applyBorder="1" applyAlignment="1">
      <alignment horizontal="center"/>
    </xf>
    <xf numFmtId="0" fontId="7" fillId="0" borderId="0" xfId="0" applyFont="1"/>
    <xf numFmtId="164" fontId="8" fillId="2" borderId="0" xfId="0" applyNumberFormat="1" applyFont="1" applyFill="1" applyAlignment="1">
      <alignment horizontal="right" indent="1"/>
    </xf>
    <xf numFmtId="164" fontId="2" fillId="0" borderId="0" xfId="0" applyNumberFormat="1" applyFont="1"/>
    <xf numFmtId="164" fontId="2" fillId="0" borderId="2" xfId="0" applyNumberFormat="1" applyFont="1" applyBorder="1"/>
    <xf numFmtId="9" fontId="2" fillId="0" borderId="0" xfId="1" applyFont="1"/>
    <xf numFmtId="164" fontId="2" fillId="0" borderId="0" xfId="1" applyNumberFormat="1" applyFont="1"/>
    <xf numFmtId="165" fontId="5" fillId="2" borderId="0" xfId="0" applyNumberFormat="1" applyFont="1" applyFill="1" applyAlignment="1">
      <alignment horizontal="right" indent="1"/>
    </xf>
    <xf numFmtId="165" fontId="9" fillId="0" borderId="0" xfId="0" applyNumberFormat="1" applyFont="1"/>
    <xf numFmtId="165" fontId="9" fillId="0" borderId="2" xfId="0" applyNumberFormat="1" applyFont="1" applyBorder="1"/>
    <xf numFmtId="0" fontId="2" fillId="0" borderId="2" xfId="0" applyFont="1" applyBorder="1"/>
    <xf numFmtId="0" fontId="10" fillId="0" borderId="0" xfId="0" applyFont="1"/>
    <xf numFmtId="165" fontId="2" fillId="0" borderId="0" xfId="0" applyNumberFormat="1" applyFont="1"/>
    <xf numFmtId="0" fontId="7" fillId="0" borderId="0" xfId="0" applyFont="1" applyAlignment="1">
      <alignment horizontal="left"/>
    </xf>
    <xf numFmtId="164" fontId="2" fillId="0" borderId="3" xfId="0" applyNumberFormat="1" applyFont="1" applyBorder="1"/>
    <xf numFmtId="0" fontId="7" fillId="0" borderId="4" xfId="0" applyFont="1" applyBorder="1" applyAlignment="1">
      <alignment horizontal="left"/>
    </xf>
    <xf numFmtId="164" fontId="2" fillId="0" borderId="4" xfId="0" applyNumberFormat="1" applyFont="1" applyBorder="1"/>
    <xf numFmtId="0" fontId="2" fillId="0" borderId="4" xfId="0" applyFont="1" applyBorder="1"/>
    <xf numFmtId="0" fontId="12" fillId="0" borderId="0" xfId="0" applyFont="1"/>
    <xf numFmtId="166" fontId="2" fillId="0" borderId="0" xfId="1" applyNumberFormat="1" applyFont="1"/>
    <xf numFmtId="0" fontId="6" fillId="0" borderId="0" xfId="0" applyFont="1" applyAlignment="1">
      <alignment horizontal="right"/>
    </xf>
    <xf numFmtId="166" fontId="2" fillId="0" borderId="2" xfId="1" applyNumberFormat="1" applyFont="1" applyBorder="1"/>
    <xf numFmtId="166" fontId="9" fillId="0" borderId="0" xfId="1" applyNumberFormat="1" applyFont="1"/>
    <xf numFmtId="166" fontId="9" fillId="0" borderId="2" xfId="1" applyNumberFormat="1" applyFont="1" applyBorder="1"/>
    <xf numFmtId="166" fontId="2" fillId="0" borderId="0" xfId="0" applyNumberFormat="1" applyFont="1"/>
    <xf numFmtId="166" fontId="2" fillId="0" borderId="2" xfId="0" applyNumberFormat="1" applyFont="1" applyBorder="1"/>
    <xf numFmtId="166" fontId="2" fillId="0" borderId="3" xfId="1" applyNumberFormat="1" applyFont="1" applyBorder="1"/>
    <xf numFmtId="168" fontId="2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17" fontId="5" fillId="2" borderId="0" xfId="0" quotePrefix="1" applyNumberFormat="1" applyFont="1" applyFill="1" applyAlignment="1">
      <alignment horizontal="center"/>
    </xf>
    <xf numFmtId="7" fontId="2" fillId="0" borderId="0" xfId="0" applyNumberFormat="1" applyFont="1"/>
  </cellXfs>
  <cellStyles count="2">
    <cellStyle name="Normal" xfId="0" builtinId="0"/>
    <cellStyle name="Percent" xfId="1" builtinId="5"/>
  </cellStyles>
  <dxfs count="12"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GT_Groups\EAG\Real%20Estate%20Transaction%20Taxes\Financial%20Plans\2024\Real%20Estate%20Transaction%20Taxes%20-%202024%20July%20Plan%202024.06.03%20FINAL.xlsx" TargetMode="External"/><Relationship Id="rId1" Type="http://schemas.openxmlformats.org/officeDocument/2006/relationships/externalLinkPath" Target="file:///S:\BGT_Groups\EAG\Real%20Estate%20Transaction%20Taxes\Financial%20Plans\2024\Real%20Estate%20Transaction%20Taxes%20-%202024%20July%20Plan%202024.06.03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Cash"/>
      <sheetName val="Accrual"/>
      <sheetName val="IndVars"/>
      <sheetName val="Elast"/>
      <sheetName val="CityFcst"/>
      <sheetName val="Actuals"/>
      <sheetName val="IHSre"/>
      <sheetName val="IHSmrt"/>
      <sheetName val="RPTTmodel"/>
      <sheetName val="MRTmodel"/>
      <sheetName val="News"/>
      <sheetName val="LgTrans"/>
      <sheetName val="10v11"/>
      <sheetName val="11v12"/>
      <sheetName val="12v13"/>
      <sheetName val="13v14"/>
      <sheetName val="14v15"/>
      <sheetName val="15v16"/>
      <sheetName val="16v17"/>
      <sheetName val="17v18"/>
      <sheetName val="18v19"/>
      <sheetName val="19v20"/>
      <sheetName val="20v21"/>
      <sheetName val="21v22"/>
      <sheetName val="22v23"/>
      <sheetName val="23v24"/>
      <sheetName val="21vFeb"/>
      <sheetName val="21vJul"/>
      <sheetName val="21vNov"/>
      <sheetName val="22vFeb"/>
      <sheetName val="22vJul"/>
      <sheetName val="22vNov"/>
      <sheetName val="23vFeb"/>
      <sheetName val="23vJul"/>
      <sheetName val="23vNov"/>
      <sheetName val="24vFeb"/>
      <sheetName val="24vJul"/>
      <sheetName val="McK"/>
      <sheetName val="Fcst"/>
      <sheetName val="SUMMARY"/>
      <sheetName val="ALTFcst v Feb24"/>
      <sheetName val="Fcst v Jul23"/>
      <sheetName val="Fcst v Feb23"/>
      <sheetName val="Fcst v Jul22"/>
      <sheetName val="Fcst v Feb22"/>
      <sheetName val="Fcst v Jul21"/>
      <sheetName val="AccrCalc"/>
      <sheetName val="Alloc 2024"/>
      <sheetName val="Alloc 2025"/>
      <sheetName val="DORF Fcsts"/>
      <sheetName val="DORF Actuals"/>
      <sheetName val="SSS"/>
      <sheetName val="Paratransit"/>
    </sheetNames>
    <sheetDataSet>
      <sheetData sheetId="0">
        <row r="9">
          <cell r="II9">
            <v>15.86073216</v>
          </cell>
          <cell r="IJ9">
            <v>11.769421470000001</v>
          </cell>
          <cell r="IK9">
            <v>9.6212679899999998</v>
          </cell>
          <cell r="IL9">
            <v>9.7756630899999983</v>
          </cell>
          <cell r="IM9">
            <v>8.3647070200000009</v>
          </cell>
          <cell r="IN9">
            <v>9.9953271499999996</v>
          </cell>
          <cell r="IO9">
            <v>11.877547</v>
          </cell>
          <cell r="IP9">
            <v>9.3475926699999992</v>
          </cell>
          <cell r="IQ9">
            <v>10.969237909999999</v>
          </cell>
          <cell r="IR9">
            <v>9.5673729199999986</v>
          </cell>
          <cell r="IS9">
            <v>9.6314895299999996</v>
          </cell>
          <cell r="IT9">
            <v>7.7375073799999994</v>
          </cell>
          <cell r="IU9">
            <v>8.8415620999999991</v>
          </cell>
          <cell r="IV9">
            <v>9.1028806099999997</v>
          </cell>
          <cell r="IW9">
            <v>7.1395977999999998</v>
          </cell>
          <cell r="IX9">
            <v>10.752424119999999</v>
          </cell>
          <cell r="IY9">
            <v>8.8881781499999999</v>
          </cell>
          <cell r="IZ9">
            <v>8.5863954099999997</v>
          </cell>
          <cell r="JA9">
            <v>9.892238110000001</v>
          </cell>
          <cell r="JB9">
            <v>12.505161890000002</v>
          </cell>
          <cell r="JC9">
            <v>11.413014860000001</v>
          </cell>
          <cell r="JD9">
            <v>8.86074728</v>
          </cell>
        </row>
        <row r="10">
          <cell r="II10">
            <v>2.4155049200000001</v>
          </cell>
          <cell r="IJ10">
            <v>2.4412162899999998</v>
          </cell>
          <cell r="IK10">
            <v>1.74683571</v>
          </cell>
          <cell r="IL10">
            <v>1.8600728799999999</v>
          </cell>
          <cell r="IM10">
            <v>1.68392857</v>
          </cell>
          <cell r="IN10">
            <v>2.19037141</v>
          </cell>
          <cell r="IO10">
            <v>2.2208680699999999</v>
          </cell>
          <cell r="IP10">
            <v>1.8289749900000001</v>
          </cell>
          <cell r="IQ10">
            <v>2.3432415199999999</v>
          </cell>
          <cell r="IR10">
            <v>2.3045851399999999</v>
          </cell>
          <cell r="IS10">
            <v>2.1129198900000001</v>
          </cell>
          <cell r="IT10">
            <v>1.80946977</v>
          </cell>
          <cell r="IU10">
            <v>1.6071888700000001</v>
          </cell>
          <cell r="IV10">
            <v>2.4824408199999999</v>
          </cell>
          <cell r="IW10">
            <v>2.0251605100000001</v>
          </cell>
          <cell r="IX10">
            <v>1.7636171699999998</v>
          </cell>
          <cell r="IY10">
            <v>2.0424320100000002</v>
          </cell>
          <cell r="IZ10">
            <v>2.0181007100000001</v>
          </cell>
          <cell r="JA10">
            <v>2.16890297</v>
          </cell>
          <cell r="JB10">
            <v>2.7258125099999999</v>
          </cell>
          <cell r="JC10">
            <v>2.77446137</v>
          </cell>
          <cell r="JD10">
            <v>2.6377779700000001</v>
          </cell>
        </row>
        <row r="11">
          <cell r="II11">
            <v>4.4035914500000004</v>
          </cell>
          <cell r="IJ11">
            <v>4.2511616299999995</v>
          </cell>
          <cell r="IK11">
            <v>4.6663498499999996</v>
          </cell>
          <cell r="IL11">
            <v>4.6514268300000001</v>
          </cell>
          <cell r="IM11">
            <v>3.5671484900000001</v>
          </cell>
          <cell r="IN11">
            <v>3.7695203799999999</v>
          </cell>
          <cell r="IO11">
            <v>3.88654761</v>
          </cell>
          <cell r="IP11">
            <v>3.5501783900000001</v>
          </cell>
          <cell r="IQ11">
            <v>4.3446751399999997</v>
          </cell>
          <cell r="IR11">
            <v>3.9622198599999998</v>
          </cell>
          <cell r="IS11">
            <v>3.14158925</v>
          </cell>
          <cell r="IT11">
            <v>3.2681002499999998</v>
          </cell>
          <cell r="IU11">
            <v>3.0364083599999998</v>
          </cell>
          <cell r="IV11">
            <v>3.4404245000000002</v>
          </cell>
          <cell r="IW11">
            <v>2.7636868300000001</v>
          </cell>
          <cell r="IX11">
            <v>3.0969533300000003</v>
          </cell>
          <cell r="IY11">
            <v>3.3265299500000003</v>
          </cell>
          <cell r="IZ11">
            <v>3.2224793100000002</v>
          </cell>
          <cell r="JA11">
            <v>2.5879012499999998</v>
          </cell>
          <cell r="JB11">
            <v>2.6297692400000003</v>
          </cell>
          <cell r="JC11">
            <v>3.7529582400000003</v>
          </cell>
          <cell r="JD11">
            <v>3.0452458099999999</v>
          </cell>
        </row>
        <row r="12">
          <cell r="II12">
            <v>1.7943656499999998</v>
          </cell>
          <cell r="IJ12">
            <v>1.88980668</v>
          </cell>
          <cell r="IK12">
            <v>1.0832023500000001</v>
          </cell>
          <cell r="IL12">
            <v>1.5776541499999999</v>
          </cell>
          <cell r="IM12">
            <v>1.1948226000000002</v>
          </cell>
          <cell r="IN12">
            <v>1.6858059299999999</v>
          </cell>
          <cell r="IO12">
            <v>1.6947962599999999</v>
          </cell>
          <cell r="IP12">
            <v>2.2621358300000001</v>
          </cell>
          <cell r="IQ12">
            <v>2.6495660999999999</v>
          </cell>
          <cell r="IR12">
            <v>1.63751055</v>
          </cell>
          <cell r="IS12">
            <v>1.73324455</v>
          </cell>
          <cell r="IT12">
            <v>1.09841608</v>
          </cell>
          <cell r="IU12">
            <v>1.5756753600000002</v>
          </cell>
          <cell r="IV12">
            <v>1.3402884100000001</v>
          </cell>
          <cell r="IW12">
            <v>1.06476422</v>
          </cell>
          <cell r="IX12">
            <v>0.98161941000000008</v>
          </cell>
          <cell r="IY12">
            <v>1.3185010500000001</v>
          </cell>
          <cell r="IZ12">
            <v>1.63778723</v>
          </cell>
          <cell r="JA12">
            <v>1.6443831100000001</v>
          </cell>
          <cell r="JB12">
            <v>2.3058778199999996</v>
          </cell>
          <cell r="JC12">
            <v>2.2569000400000001</v>
          </cell>
          <cell r="JD12">
            <v>1.6007070400000001</v>
          </cell>
        </row>
        <row r="13">
          <cell r="II13">
            <v>0.10823774</v>
          </cell>
          <cell r="IJ13">
            <v>0.1461829</v>
          </cell>
          <cell r="IK13">
            <v>0.12658121999999999</v>
          </cell>
          <cell r="IL13">
            <v>0.14801520000000001</v>
          </cell>
          <cell r="IM13">
            <v>0.1091727</v>
          </cell>
          <cell r="IN13">
            <v>0.12970725999999999</v>
          </cell>
          <cell r="IO13">
            <v>0.11869911999999999</v>
          </cell>
          <cell r="IP13">
            <v>8.9257210000000003E-2</v>
          </cell>
          <cell r="IQ13">
            <v>0.16214144</v>
          </cell>
          <cell r="IR13">
            <v>0.12813011999999999</v>
          </cell>
          <cell r="IS13">
            <v>0.14194234</v>
          </cell>
          <cell r="IT13">
            <v>0.10523174</v>
          </cell>
          <cell r="IU13">
            <v>0.11412516</v>
          </cell>
          <cell r="IV13">
            <v>0.18632409999999999</v>
          </cell>
          <cell r="IW13">
            <v>9.3417089999999994E-2</v>
          </cell>
          <cell r="IX13">
            <v>9.6119380000000004E-2</v>
          </cell>
          <cell r="IY13">
            <v>9.5308420000000005E-2</v>
          </cell>
          <cell r="IZ13">
            <v>8.4670620000000002E-2</v>
          </cell>
          <cell r="JA13">
            <v>0.107742</v>
          </cell>
          <cell r="JB13">
            <v>0.15001871</v>
          </cell>
          <cell r="JC13">
            <v>0.15433773000000001</v>
          </cell>
          <cell r="JD13">
            <v>0.14232407</v>
          </cell>
        </row>
        <row r="14">
          <cell r="II14">
            <v>0.44022392999999999</v>
          </cell>
          <cell r="IJ14">
            <v>0.43510871999999995</v>
          </cell>
          <cell r="IK14">
            <v>0.31294698999999998</v>
          </cell>
          <cell r="IL14">
            <v>0.51111682000000003</v>
          </cell>
          <cell r="IM14">
            <v>0.33584120000000001</v>
          </cell>
          <cell r="IN14">
            <v>0.43964724999999999</v>
          </cell>
          <cell r="IO14">
            <v>0.34095105999999997</v>
          </cell>
          <cell r="IP14">
            <v>0.40417699000000001</v>
          </cell>
          <cell r="IQ14">
            <v>0.41988866999999996</v>
          </cell>
          <cell r="IR14">
            <v>0.41302151000000004</v>
          </cell>
          <cell r="IS14">
            <v>0.40512653999999998</v>
          </cell>
          <cell r="IT14">
            <v>0.35794734</v>
          </cell>
          <cell r="IU14">
            <v>0.35006529999999997</v>
          </cell>
          <cell r="IV14">
            <v>0.39717842999999997</v>
          </cell>
          <cell r="IW14">
            <v>0.25904294</v>
          </cell>
          <cell r="IX14">
            <v>0.56713862999999998</v>
          </cell>
          <cell r="IY14">
            <v>0.30174443000000001</v>
          </cell>
          <cell r="IZ14">
            <v>0.33620427000000003</v>
          </cell>
          <cell r="JA14">
            <v>0.41696644999999999</v>
          </cell>
          <cell r="JB14">
            <v>0.43886904999999998</v>
          </cell>
          <cell r="JC14">
            <v>0.48382933</v>
          </cell>
          <cell r="JD14">
            <v>0.42695897999999999</v>
          </cell>
        </row>
        <row r="15">
          <cell r="II15">
            <v>0.58291912000000001</v>
          </cell>
          <cell r="IJ15">
            <v>0.54898241000000003</v>
          </cell>
          <cell r="IK15">
            <v>0.56014606999999994</v>
          </cell>
          <cell r="IL15">
            <v>0.68248154000000005</v>
          </cell>
          <cell r="IM15">
            <v>0.51324119000000001</v>
          </cell>
          <cell r="IN15">
            <v>0.69621465000000005</v>
          </cell>
          <cell r="IO15">
            <v>0.51249865999999999</v>
          </cell>
          <cell r="IP15">
            <v>0.65644865000000008</v>
          </cell>
          <cell r="IQ15">
            <v>0.63065890000000002</v>
          </cell>
          <cell r="IR15">
            <v>0.62714247999999995</v>
          </cell>
          <cell r="IS15">
            <v>0.67459603000000001</v>
          </cell>
          <cell r="IT15">
            <v>0.64835198999999999</v>
          </cell>
          <cell r="IU15">
            <v>0.53637100999999998</v>
          </cell>
          <cell r="IV15">
            <v>0.62731060999999999</v>
          </cell>
          <cell r="IW15">
            <v>0.70546836999999996</v>
          </cell>
          <cell r="IX15">
            <v>0.50137447000000002</v>
          </cell>
          <cell r="IY15">
            <v>0.57545924999999998</v>
          </cell>
          <cell r="IZ15">
            <v>0.6764753</v>
          </cell>
          <cell r="JA15">
            <v>0.50386807</v>
          </cell>
          <cell r="JB15">
            <v>1.33960524</v>
          </cell>
          <cell r="JC15">
            <v>0.87375757999999992</v>
          </cell>
          <cell r="JD15">
            <v>0.77105421683317199</v>
          </cell>
        </row>
        <row r="16">
          <cell r="II16">
            <v>0.95486518000000009</v>
          </cell>
          <cell r="IJ16">
            <v>1.53791068</v>
          </cell>
          <cell r="IK16">
            <v>0.87875154</v>
          </cell>
          <cell r="IL16">
            <v>0.66657021999999999</v>
          </cell>
          <cell r="IM16">
            <v>0.61422578999999999</v>
          </cell>
          <cell r="IN16">
            <v>0.6323356</v>
          </cell>
          <cell r="IO16">
            <v>0.62812612000000001</v>
          </cell>
          <cell r="IP16">
            <v>0.66673488999999997</v>
          </cell>
          <cell r="IQ16">
            <v>0.66864986999999998</v>
          </cell>
          <cell r="IR16">
            <v>0.38727984999999998</v>
          </cell>
          <cell r="IS16">
            <v>0.65701973000000002</v>
          </cell>
          <cell r="IT16">
            <v>0.66724217000000008</v>
          </cell>
          <cell r="IU16">
            <v>0.44706193999999999</v>
          </cell>
          <cell r="IV16">
            <v>0.72238862999999998</v>
          </cell>
          <cell r="IW16">
            <v>0.56735051999999997</v>
          </cell>
          <cell r="IX16">
            <v>0.91400698999999996</v>
          </cell>
          <cell r="IY16">
            <v>0.63092506999999998</v>
          </cell>
          <cell r="IZ16">
            <v>0.55983519000000004</v>
          </cell>
          <cell r="JA16">
            <v>0.76990267000000001</v>
          </cell>
          <cell r="JB16">
            <v>0.75437419999999999</v>
          </cell>
          <cell r="JC16">
            <v>0.62095690000000003</v>
          </cell>
          <cell r="JD16">
            <v>0.54796827767337297</v>
          </cell>
        </row>
        <row r="21">
          <cell r="II21">
            <v>4.3980653299999997</v>
          </cell>
          <cell r="IJ21">
            <v>4.2187915899999995</v>
          </cell>
          <cell r="IK21">
            <v>3.5392627499999998</v>
          </cell>
          <cell r="IL21">
            <v>3.6486012399999996</v>
          </cell>
          <cell r="IM21">
            <v>3.8191677999999998</v>
          </cell>
          <cell r="IN21">
            <v>4.3239235499999999</v>
          </cell>
          <cell r="IO21">
            <v>4.3523211499999999</v>
          </cell>
          <cell r="IP21">
            <v>4.0687517499999997</v>
          </cell>
          <cell r="IQ21">
            <v>4.7619619100000001</v>
          </cell>
          <cell r="IR21">
            <v>3.97020492</v>
          </cell>
          <cell r="IS21">
            <v>4.14950274</v>
          </cell>
          <cell r="IT21">
            <v>3.4439607099999998</v>
          </cell>
          <cell r="IU21">
            <v>2.9591515799999999</v>
          </cell>
          <cell r="IV21">
            <v>3.7108773599999996</v>
          </cell>
          <cell r="IW21">
            <v>3.23459941</v>
          </cell>
          <cell r="IX21">
            <v>3.3667061899999999</v>
          </cell>
          <cell r="IY21">
            <v>3.8923466400000004</v>
          </cell>
          <cell r="IZ21">
            <v>4.11446486</v>
          </cell>
          <cell r="JA21">
            <v>3.3902345600000001</v>
          </cell>
          <cell r="JB21">
            <v>4.6213865799999994</v>
          </cell>
          <cell r="JC21">
            <v>4.2686535700000006</v>
          </cell>
          <cell r="JD21">
            <v>4.3168657100000001</v>
          </cell>
        </row>
        <row r="22">
          <cell r="II22">
            <v>1.41508006</v>
          </cell>
          <cell r="IJ22">
            <v>1.47248796</v>
          </cell>
          <cell r="IK22">
            <v>1.1510816399999999</v>
          </cell>
          <cell r="IL22">
            <v>1.19907893</v>
          </cell>
          <cell r="IM22">
            <v>1.13814719</v>
          </cell>
          <cell r="IN22">
            <v>1.31034228</v>
          </cell>
          <cell r="IO22">
            <v>1.4921445800000002</v>
          </cell>
          <cell r="IP22">
            <v>1.35255788</v>
          </cell>
          <cell r="IQ22">
            <v>1.73447051</v>
          </cell>
          <cell r="IR22">
            <v>1.6595049199999998</v>
          </cell>
          <cell r="IS22">
            <v>1.5185264299999999</v>
          </cell>
          <cell r="IT22">
            <v>1.2470212000000001</v>
          </cell>
          <cell r="IU22">
            <v>1.1123488300000002</v>
          </cell>
          <cell r="IV22">
            <v>1.43218388</v>
          </cell>
          <cell r="IW22">
            <v>1.1632371399999999</v>
          </cell>
          <cell r="IX22">
            <v>1.2106389499999999</v>
          </cell>
          <cell r="IY22">
            <v>1.3835283899999999</v>
          </cell>
          <cell r="IZ22">
            <v>1.32882557</v>
          </cell>
          <cell r="JA22">
            <v>1.4679648700000001</v>
          </cell>
          <cell r="JB22">
            <v>1.8160989599999999</v>
          </cell>
          <cell r="JC22">
            <v>1.90876979</v>
          </cell>
          <cell r="JD22">
            <v>1.62398172</v>
          </cell>
        </row>
        <row r="23">
          <cell r="II23">
            <v>2.79721719</v>
          </cell>
          <cell r="IJ23">
            <v>2.6619130499999999</v>
          </cell>
          <cell r="IK23">
            <v>2.8220992900000001</v>
          </cell>
          <cell r="IL23">
            <v>3.0644139400000001</v>
          </cell>
          <cell r="IM23">
            <v>2.28526242</v>
          </cell>
          <cell r="IN23">
            <v>2.2170102999999997</v>
          </cell>
          <cell r="IO23">
            <v>2.5339232900000002</v>
          </cell>
          <cell r="IP23">
            <v>2.2123724600000001</v>
          </cell>
          <cell r="IQ23">
            <v>2.7053829300000003</v>
          </cell>
          <cell r="IR23">
            <v>2.5480228</v>
          </cell>
          <cell r="IS23">
            <v>1.7721553700000001</v>
          </cell>
          <cell r="IT23">
            <v>2.1328736299999997</v>
          </cell>
          <cell r="IU23">
            <v>1.8146639899999999</v>
          </cell>
          <cell r="IV23">
            <v>2.0651483500000003</v>
          </cell>
          <cell r="IW23">
            <v>1.7092080600000001</v>
          </cell>
          <cell r="IX23">
            <v>1.9390111000000001</v>
          </cell>
          <cell r="IY23">
            <v>2.1314138799999998</v>
          </cell>
          <cell r="IZ23">
            <v>2.2116055399999999</v>
          </cell>
          <cell r="JA23">
            <v>1.5678361299999999</v>
          </cell>
          <cell r="JB23">
            <v>1.8002417900000001</v>
          </cell>
          <cell r="JC23">
            <v>2.6405577599999996</v>
          </cell>
          <cell r="JD23">
            <v>1.8869583000000001</v>
          </cell>
        </row>
        <row r="24">
          <cell r="II24">
            <v>1.0637348799999999</v>
          </cell>
          <cell r="IJ24">
            <v>0.88952058000000001</v>
          </cell>
          <cell r="IK24">
            <v>0.74017683000000001</v>
          </cell>
          <cell r="IL24">
            <v>0.84526429000000003</v>
          </cell>
          <cell r="IM24">
            <v>0.68899176000000006</v>
          </cell>
          <cell r="IN24">
            <v>0.90398712999999997</v>
          </cell>
          <cell r="IO24">
            <v>1.1260074199999999</v>
          </cell>
          <cell r="IP24">
            <v>1.2848696399999999</v>
          </cell>
          <cell r="IQ24">
            <v>1.65116978</v>
          </cell>
          <cell r="IR24">
            <v>1.06571672</v>
          </cell>
          <cell r="IS24">
            <v>1.07737649</v>
          </cell>
          <cell r="IT24">
            <v>0.69942150999999997</v>
          </cell>
          <cell r="IU24">
            <v>0.90732458999999999</v>
          </cell>
          <cell r="IV24">
            <v>0.75900256999999993</v>
          </cell>
          <cell r="IW24">
            <v>0.74323417000000003</v>
          </cell>
          <cell r="IX24">
            <v>0.63939733999999993</v>
          </cell>
          <cell r="IY24">
            <v>0.78810500000000006</v>
          </cell>
          <cell r="IZ24">
            <v>0.97946215000000003</v>
          </cell>
          <cell r="JA24">
            <v>1.1024145600000002</v>
          </cell>
          <cell r="JB24">
            <v>1.53153658</v>
          </cell>
          <cell r="JC24">
            <v>1.55452718</v>
          </cell>
          <cell r="JD24">
            <v>1.0554228600000002</v>
          </cell>
        </row>
        <row r="25">
          <cell r="II25">
            <v>8.2971500000000004E-2</v>
          </cell>
          <cell r="IJ25">
            <v>9.9709550000000008E-2</v>
          </cell>
          <cell r="IK25">
            <v>7.9452750000000003E-2</v>
          </cell>
          <cell r="IL25">
            <v>6.8139160000000004E-2</v>
          </cell>
          <cell r="IM25">
            <v>5.6302539999999998E-2</v>
          </cell>
          <cell r="IN25">
            <v>8.9335089999999992E-2</v>
          </cell>
          <cell r="IO25">
            <v>7.9802529999999997E-2</v>
          </cell>
          <cell r="IP25">
            <v>7.012765E-2</v>
          </cell>
          <cell r="IQ25">
            <v>0.11690116</v>
          </cell>
          <cell r="IR25">
            <v>8.6097789999999993E-2</v>
          </cell>
          <cell r="IS25">
            <v>0.10233278</v>
          </cell>
          <cell r="IT25">
            <v>7.9682199999999995E-2</v>
          </cell>
          <cell r="IU25">
            <v>7.5178679999999998E-2</v>
          </cell>
          <cell r="IV25">
            <v>8.365715E-2</v>
          </cell>
          <cell r="IW25">
            <v>6.9887859999999996E-2</v>
          </cell>
          <cell r="IX25">
            <v>6.6249410000000009E-2</v>
          </cell>
          <cell r="IY25">
            <v>6.4228380000000002E-2</v>
          </cell>
          <cell r="IZ25">
            <v>6.1427290000000002E-2</v>
          </cell>
          <cell r="JA25">
            <v>8.2208349999999999E-2</v>
          </cell>
          <cell r="JB25">
            <v>0.10348623</v>
          </cell>
          <cell r="JC25">
            <v>9.3550559999999991E-2</v>
          </cell>
          <cell r="JD25">
            <v>9.5840289999999995E-2</v>
          </cell>
        </row>
        <row r="26">
          <cell r="II26">
            <v>0.21830517000000002</v>
          </cell>
          <cell r="IJ26">
            <v>0.23166901000000001</v>
          </cell>
          <cell r="IK26">
            <v>0.17165932</v>
          </cell>
          <cell r="IL26">
            <v>0.18826675000000001</v>
          </cell>
          <cell r="IM26">
            <v>0.17532359</v>
          </cell>
          <cell r="IN26">
            <v>0.19457145000000001</v>
          </cell>
          <cell r="IO26">
            <v>0.19879619000000001</v>
          </cell>
          <cell r="IP26">
            <v>0.21551334999999999</v>
          </cell>
          <cell r="IQ26">
            <v>0.26261547999999996</v>
          </cell>
          <cell r="IR26">
            <v>0.23278857</v>
          </cell>
          <cell r="IS26">
            <v>0.24306306</v>
          </cell>
          <cell r="IT26">
            <v>0.20359107999999998</v>
          </cell>
          <cell r="IU26">
            <v>0.20319051999999999</v>
          </cell>
          <cell r="IV26">
            <v>0.22431253000000001</v>
          </cell>
          <cell r="IW26">
            <v>0.1276225</v>
          </cell>
          <cell r="IX26">
            <v>0.18027564000000001</v>
          </cell>
          <cell r="IY26">
            <v>0.18761795000000001</v>
          </cell>
          <cell r="IZ26">
            <v>0.19379967000000001</v>
          </cell>
          <cell r="JA26">
            <v>0.21468514000000002</v>
          </cell>
          <cell r="JB26">
            <v>0.26642521999999996</v>
          </cell>
          <cell r="JC26">
            <v>0.25074138000000001</v>
          </cell>
          <cell r="JD26">
            <v>0.24657492</v>
          </cell>
        </row>
        <row r="27">
          <cell r="II27">
            <v>0.30870328000000002</v>
          </cell>
          <cell r="IJ27">
            <v>0.34580959999999999</v>
          </cell>
          <cell r="IK27">
            <v>0.30811495</v>
          </cell>
          <cell r="IL27">
            <v>0.34916575</v>
          </cell>
          <cell r="IM27">
            <v>0.30331590000000003</v>
          </cell>
          <cell r="IN27">
            <v>0.37918711999999999</v>
          </cell>
          <cell r="IO27">
            <v>0.3991499</v>
          </cell>
          <cell r="IP27">
            <v>0.39922798999999998</v>
          </cell>
          <cell r="IQ27">
            <v>0.48748288000000001</v>
          </cell>
          <cell r="IR27">
            <v>0.43956546999999996</v>
          </cell>
          <cell r="IS27">
            <v>0.45988887000000001</v>
          </cell>
          <cell r="IT27">
            <v>0.36531158000000002</v>
          </cell>
          <cell r="IU27">
            <v>0.30686954999999999</v>
          </cell>
          <cell r="IV27">
            <v>0.40520679999999998</v>
          </cell>
          <cell r="IW27">
            <v>0.33592758</v>
          </cell>
          <cell r="IX27">
            <v>0.35530004999999998</v>
          </cell>
          <cell r="IY27">
            <v>0.33949569000000002</v>
          </cell>
          <cell r="IZ27">
            <v>0.46208705</v>
          </cell>
          <cell r="JA27">
            <v>0.36903857000000001</v>
          </cell>
          <cell r="JB27">
            <v>0.50091061000000003</v>
          </cell>
          <cell r="JC27">
            <v>0.48169611000000001</v>
          </cell>
          <cell r="JD27">
            <v>0.47369197612121783</v>
          </cell>
        </row>
        <row r="28">
          <cell r="II28">
            <v>0.40884222999999997</v>
          </cell>
          <cell r="IJ28">
            <v>0.46901111000000001</v>
          </cell>
          <cell r="IK28">
            <v>0.32118256000000001</v>
          </cell>
          <cell r="IL28">
            <v>0.33545828000000005</v>
          </cell>
          <cell r="IM28">
            <v>0.32312740999999995</v>
          </cell>
          <cell r="IN28">
            <v>0.32124107000000002</v>
          </cell>
          <cell r="IO28">
            <v>0.34356538000000003</v>
          </cell>
          <cell r="IP28">
            <v>0.32950390000000002</v>
          </cell>
          <cell r="IQ28">
            <v>0.41823973999999997</v>
          </cell>
          <cell r="IR28">
            <v>0.25981955000000001</v>
          </cell>
          <cell r="IS28">
            <v>0.38467476</v>
          </cell>
          <cell r="IT28">
            <v>0.32667435</v>
          </cell>
          <cell r="IU28">
            <v>0.29181028999999997</v>
          </cell>
          <cell r="IV28">
            <v>0.40379116999999998</v>
          </cell>
          <cell r="IW28">
            <v>0.34844264000000003</v>
          </cell>
          <cell r="IX28">
            <v>0.43868815</v>
          </cell>
          <cell r="IY28">
            <v>0.37888368</v>
          </cell>
          <cell r="IZ28">
            <v>0.30668045999999999</v>
          </cell>
          <cell r="JA28">
            <v>0.35311471999999999</v>
          </cell>
          <cell r="JB28">
            <v>0.45445141</v>
          </cell>
          <cell r="JC28">
            <v>0.46874528000000004</v>
          </cell>
          <cell r="JD28">
            <v>0.46095634440704447</v>
          </cell>
        </row>
        <row r="33">
          <cell r="II33">
            <v>22.279337999999999</v>
          </cell>
          <cell r="IJ33">
            <v>14.125374000000001</v>
          </cell>
          <cell r="IK33">
            <v>11.439412000000001</v>
          </cell>
          <cell r="IL33">
            <v>10.297886</v>
          </cell>
          <cell r="IM33">
            <v>8.2880749999999992</v>
          </cell>
          <cell r="IN33">
            <v>10.286263</v>
          </cell>
          <cell r="IO33">
            <v>14.625116</v>
          </cell>
          <cell r="IP33">
            <v>22.35669</v>
          </cell>
          <cell r="IQ33">
            <v>39.543146999999998</v>
          </cell>
          <cell r="IR33">
            <v>19.916459</v>
          </cell>
          <cell r="IS33">
            <v>25.570765000000002</v>
          </cell>
          <cell r="IT33">
            <v>13.532969</v>
          </cell>
          <cell r="IU33">
            <v>20.882213</v>
          </cell>
          <cell r="IV33">
            <v>41.684615999999998</v>
          </cell>
          <cell r="IW33">
            <v>14.813608</v>
          </cell>
          <cell r="IX33">
            <v>16.133141999999999</v>
          </cell>
          <cell r="IY33">
            <v>15.095370000000001</v>
          </cell>
          <cell r="IZ33">
            <v>20.411764000000002</v>
          </cell>
          <cell r="JA33">
            <v>22.689706999999999</v>
          </cell>
          <cell r="JB33">
            <v>32.342146</v>
          </cell>
          <cell r="JC33">
            <v>24.699667999999999</v>
          </cell>
          <cell r="JD33">
            <v>20.210204999999998</v>
          </cell>
        </row>
        <row r="34">
          <cell r="II34">
            <v>29.773465999999999</v>
          </cell>
          <cell r="IJ34">
            <v>20.607707000000001</v>
          </cell>
          <cell r="IK34">
            <v>27.279363</v>
          </cell>
          <cell r="IL34">
            <v>24.914491999999999</v>
          </cell>
          <cell r="IM34">
            <v>15.514085</v>
          </cell>
          <cell r="IN34">
            <v>23.712539</v>
          </cell>
          <cell r="IO34">
            <v>23.290686000000001</v>
          </cell>
          <cell r="IP34">
            <v>8.5971720000000005</v>
          </cell>
          <cell r="IQ34">
            <v>11.264671999999999</v>
          </cell>
          <cell r="IR34">
            <v>9.6033279999999994</v>
          </cell>
          <cell r="IS34">
            <v>9.8978079999999995</v>
          </cell>
          <cell r="IT34">
            <v>7.681305</v>
          </cell>
          <cell r="IU34">
            <v>11.057128000000001</v>
          </cell>
          <cell r="IV34">
            <v>9.8132350000000006</v>
          </cell>
          <cell r="IW34">
            <v>6.9037249999999997</v>
          </cell>
          <cell r="IX34">
            <v>14.044517000000001</v>
          </cell>
          <cell r="IY34">
            <v>8.869294</v>
          </cell>
          <cell r="IZ34">
            <v>7.82613</v>
          </cell>
          <cell r="JA34">
            <v>12.289547000000001</v>
          </cell>
          <cell r="JB34">
            <v>13.264288000000001</v>
          </cell>
          <cell r="JC34">
            <v>13.103137</v>
          </cell>
          <cell r="JD34">
            <v>7.7154790000000002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BFC08-E549-4358-BFDB-527FDE3F85CA}">
  <sheetPr>
    <tabColor theme="5" tint="-0.249977111117893"/>
    <pageSetUpPr fitToPage="1"/>
  </sheetPr>
  <dimension ref="A1:IH58"/>
  <sheetViews>
    <sheetView tabSelected="1" zoomScale="80" zoomScaleNormal="80" zoomScaleSheetLayoutView="80" workbookViewId="0">
      <selection activeCell="A8" sqref="A8"/>
    </sheetView>
  </sheetViews>
  <sheetFormatPr defaultRowHeight="12.75" x14ac:dyDescent="0.2"/>
  <cols>
    <col min="1" max="1" width="33.85546875" style="2" customWidth="1"/>
    <col min="2" max="2" width="1.28515625" style="2" customWidth="1"/>
    <col min="3" max="3" width="11.5703125" style="2" bestFit="1" customWidth="1"/>
    <col min="4" max="4" width="1.28515625" style="2" customWidth="1"/>
    <col min="5" max="16" width="8.7109375" style="2" customWidth="1"/>
    <col min="17" max="17" width="1.28515625" style="2" customWidth="1"/>
    <col min="18" max="18" width="9.7109375" style="2" customWidth="1"/>
    <col min="19" max="16384" width="9.140625" style="2"/>
  </cols>
  <sheetData>
    <row r="1" spans="1:242" ht="19.5" x14ac:dyDescent="0.4">
      <c r="A1" s="1" t="s">
        <v>0</v>
      </c>
      <c r="M1" s="36"/>
      <c r="R1" s="37"/>
    </row>
    <row r="2" spans="1:242" ht="19.5" x14ac:dyDescent="0.4">
      <c r="A2" s="3" t="s">
        <v>26</v>
      </c>
      <c r="M2" s="36"/>
      <c r="R2" s="37"/>
    </row>
    <row r="3" spans="1:242" ht="10.5" customHeight="1" x14ac:dyDescent="0.25">
      <c r="A3" s="4"/>
    </row>
    <row r="4" spans="1:242" ht="19.5" x14ac:dyDescent="0.4">
      <c r="A4" s="5" t="s">
        <v>27</v>
      </c>
      <c r="C4" s="38" t="s">
        <v>28</v>
      </c>
      <c r="E4" s="7">
        <v>45292</v>
      </c>
      <c r="F4" s="7">
        <v>45323</v>
      </c>
      <c r="G4" s="7">
        <v>45352</v>
      </c>
      <c r="H4" s="7">
        <v>45383</v>
      </c>
      <c r="I4" s="7">
        <v>45413</v>
      </c>
      <c r="J4" s="7">
        <v>45444</v>
      </c>
      <c r="K4" s="7">
        <v>45474</v>
      </c>
      <c r="L4" s="7">
        <v>45505</v>
      </c>
      <c r="M4" s="7">
        <v>45536</v>
      </c>
      <c r="N4" s="7">
        <v>45566</v>
      </c>
      <c r="O4" s="7">
        <v>45597</v>
      </c>
      <c r="P4" s="7">
        <v>45627</v>
      </c>
      <c r="R4" s="8" t="s">
        <v>4</v>
      </c>
    </row>
    <row r="5" spans="1:242" x14ac:dyDescent="0.2">
      <c r="A5" s="9" t="s">
        <v>5</v>
      </c>
      <c r="C5" s="10">
        <f>SUM(E5:P5)</f>
        <v>210.76167572500003</v>
      </c>
      <c r="E5" s="11">
        <v>16.508458100000002</v>
      </c>
      <c r="F5" s="11">
        <v>18.299236110000002</v>
      </c>
      <c r="G5" s="11">
        <v>14.618488280000003</v>
      </c>
      <c r="H5" s="11">
        <v>18.673253499999998</v>
      </c>
      <c r="I5" s="11">
        <v>17.179078330000003</v>
      </c>
      <c r="J5" s="11">
        <v>17.926165915000006</v>
      </c>
      <c r="K5" s="11">
        <v>17.926165914999999</v>
      </c>
      <c r="L5" s="11">
        <v>17.926165914999999</v>
      </c>
      <c r="M5" s="11">
        <v>17.926165914999999</v>
      </c>
      <c r="N5" s="11">
        <v>17.926165914999999</v>
      </c>
      <c r="O5" s="11">
        <v>17.926165914999999</v>
      </c>
      <c r="P5" s="11">
        <v>17.926165914999999</v>
      </c>
      <c r="R5" s="12">
        <f>SUM($E5:N5)</f>
        <v>174.90934389500001</v>
      </c>
    </row>
    <row r="6" spans="1:242" x14ac:dyDescent="0.2">
      <c r="A6" s="9" t="s">
        <v>6</v>
      </c>
      <c r="C6" s="15">
        <f>SUM(E6:P6)</f>
        <v>102.61536618000002</v>
      </c>
      <c r="E6" s="16">
        <v>7.6705380299999995</v>
      </c>
      <c r="F6" s="16">
        <v>9.0841798100000002</v>
      </c>
      <c r="G6" s="16">
        <v>7.7321593599999998</v>
      </c>
      <c r="H6" s="16">
        <v>8.1962668300000008</v>
      </c>
      <c r="I6" s="16">
        <v>9.1656196099999985</v>
      </c>
      <c r="J6" s="16">
        <v>8.6809432199999996</v>
      </c>
      <c r="K6" s="16">
        <v>8.6809432200000014</v>
      </c>
      <c r="L6" s="16">
        <v>8.6809432200000014</v>
      </c>
      <c r="M6" s="16">
        <v>8.6809432200000014</v>
      </c>
      <c r="N6" s="16">
        <v>8.6809432200000014</v>
      </c>
      <c r="O6" s="16">
        <v>8.6809432200000014</v>
      </c>
      <c r="P6" s="16">
        <v>8.6809432200000014</v>
      </c>
      <c r="R6" s="17">
        <f>SUM($E6:N6)</f>
        <v>85.253479740000017</v>
      </c>
    </row>
    <row r="7" spans="1:242" x14ac:dyDescent="0.2">
      <c r="A7" s="9" t="s">
        <v>7</v>
      </c>
      <c r="C7" s="10">
        <f>SUM(C5:C6)</f>
        <v>313.37704190500006</v>
      </c>
      <c r="E7" s="11">
        <f>SUM(E5:E6)</f>
        <v>24.178996130000002</v>
      </c>
      <c r="F7" s="11">
        <f>SUM(F5:F6)</f>
        <v>27.383415920000004</v>
      </c>
      <c r="G7" s="11">
        <f t="shared" ref="G7:P7" si="0">SUM(G5:G6)</f>
        <v>22.350647640000002</v>
      </c>
      <c r="H7" s="11">
        <f t="shared" si="0"/>
        <v>26.86952033</v>
      </c>
      <c r="I7" s="11">
        <f t="shared" si="0"/>
        <v>26.344697940000003</v>
      </c>
      <c r="J7" s="11">
        <f t="shared" si="0"/>
        <v>26.607109135000005</v>
      </c>
      <c r="K7" s="11">
        <f t="shared" si="0"/>
        <v>26.607109135000002</v>
      </c>
      <c r="L7" s="11">
        <f t="shared" si="0"/>
        <v>26.607109135000002</v>
      </c>
      <c r="M7" s="11">
        <f t="shared" si="0"/>
        <v>26.607109135000002</v>
      </c>
      <c r="N7" s="11">
        <f t="shared" si="0"/>
        <v>26.607109135000002</v>
      </c>
      <c r="O7" s="11">
        <f t="shared" si="0"/>
        <v>26.607109135000002</v>
      </c>
      <c r="P7" s="11">
        <f t="shared" si="0"/>
        <v>26.607109135000002</v>
      </c>
      <c r="R7" s="12">
        <f>SUM(R5:R6)</f>
        <v>260.162823635</v>
      </c>
    </row>
    <row r="8" spans="1:242" ht="14.25" x14ac:dyDescent="0.2">
      <c r="A8" s="9"/>
      <c r="B8" s="16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8"/>
      <c r="IG8" s="2">
        <v>0.42182910000000001</v>
      </c>
      <c r="IH8" s="19">
        <f>AVERAGE(IE8:IG8)</f>
        <v>0.42182910000000001</v>
      </c>
    </row>
    <row r="9" spans="1:242" x14ac:dyDescent="0.2">
      <c r="A9" s="9" t="s">
        <v>8</v>
      </c>
      <c r="C9" s="10">
        <f>SUM(E9:P9)</f>
        <v>196.11786690000002</v>
      </c>
      <c r="E9" s="11">
        <v>18.793991699999999</v>
      </c>
      <c r="F9" s="11">
        <v>37.516154399999998</v>
      </c>
      <c r="G9" s="11">
        <v>13.332247200000001</v>
      </c>
      <c r="H9" s="11">
        <v>14.5198278</v>
      </c>
      <c r="I9" s="11">
        <v>13.585833000000001</v>
      </c>
      <c r="J9" s="11">
        <v>14.052830400000001</v>
      </c>
      <c r="K9" s="11">
        <v>14.052830399999999</v>
      </c>
      <c r="L9" s="11">
        <v>14.052830399999999</v>
      </c>
      <c r="M9" s="11">
        <v>14.052830399999999</v>
      </c>
      <c r="N9" s="11">
        <v>14.052830399999999</v>
      </c>
      <c r="O9" s="11">
        <v>14.052830399999999</v>
      </c>
      <c r="P9" s="11">
        <v>14.052830399999999</v>
      </c>
      <c r="R9" s="12">
        <f>SUM($E9:N9)</f>
        <v>168.01220610000001</v>
      </c>
    </row>
    <row r="10" spans="1:242" x14ac:dyDescent="0.2">
      <c r="A10" s="9" t="s">
        <v>9</v>
      </c>
      <c r="C10" s="15">
        <f>SUM(E10:P10)</f>
        <v>117.79761375000004</v>
      </c>
      <c r="E10" s="16">
        <v>9.9514152000000013</v>
      </c>
      <c r="F10" s="16">
        <v>8.8319115000000004</v>
      </c>
      <c r="G10" s="16">
        <v>6.2133525000000001</v>
      </c>
      <c r="H10" s="16">
        <v>12.640065300000002</v>
      </c>
      <c r="I10" s="16">
        <v>7.9823646000000004</v>
      </c>
      <c r="J10" s="16">
        <v>10.311214950000002</v>
      </c>
      <c r="K10" s="16">
        <v>10.311214950000004</v>
      </c>
      <c r="L10" s="16">
        <v>10.311214950000004</v>
      </c>
      <c r="M10" s="16">
        <v>10.311214950000004</v>
      </c>
      <c r="N10" s="16">
        <v>10.311214950000004</v>
      </c>
      <c r="O10" s="16">
        <v>10.311214950000004</v>
      </c>
      <c r="P10" s="16">
        <v>10.311214950000004</v>
      </c>
      <c r="R10" s="17">
        <f>SUM($E10:N10)</f>
        <v>97.175183850000025</v>
      </c>
    </row>
    <row r="11" spans="1:242" x14ac:dyDescent="0.2">
      <c r="A11" s="9" t="s">
        <v>10</v>
      </c>
      <c r="C11" s="10">
        <f>SUM(C9:C10)</f>
        <v>313.91548065000006</v>
      </c>
      <c r="E11" s="11">
        <f>SUM(E9:E10)</f>
        <v>28.745406899999999</v>
      </c>
      <c r="F11" s="11">
        <f>SUM(F9:F10)</f>
        <v>46.348065899999995</v>
      </c>
      <c r="G11" s="11">
        <f t="shared" ref="G11:P11" si="1">SUM(G9:G10)</f>
        <v>19.5455997</v>
      </c>
      <c r="H11" s="11">
        <f t="shared" si="1"/>
        <v>27.159893100000001</v>
      </c>
      <c r="I11" s="11">
        <f t="shared" si="1"/>
        <v>21.568197600000001</v>
      </c>
      <c r="J11" s="11">
        <f t="shared" si="1"/>
        <v>24.364045350000005</v>
      </c>
      <c r="K11" s="11">
        <f t="shared" si="1"/>
        <v>24.364045350000005</v>
      </c>
      <c r="L11" s="11">
        <f t="shared" si="1"/>
        <v>24.364045350000005</v>
      </c>
      <c r="M11" s="11">
        <f t="shared" si="1"/>
        <v>24.364045350000005</v>
      </c>
      <c r="N11" s="11">
        <f t="shared" si="1"/>
        <v>24.364045350000005</v>
      </c>
      <c r="O11" s="11">
        <f t="shared" si="1"/>
        <v>24.364045350000005</v>
      </c>
      <c r="P11" s="11">
        <f t="shared" si="1"/>
        <v>24.364045350000005</v>
      </c>
      <c r="R11" s="12">
        <f>SUM(R9:R10)</f>
        <v>265.18738995000001</v>
      </c>
    </row>
    <row r="12" spans="1:242" x14ac:dyDescent="0.2">
      <c r="A12" s="9"/>
      <c r="B12" s="16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8"/>
    </row>
    <row r="13" spans="1:242" x14ac:dyDescent="0.2">
      <c r="A13" s="21" t="s">
        <v>11</v>
      </c>
      <c r="B13" s="11"/>
      <c r="C13" s="10">
        <f>SUM(C7,C11)</f>
        <v>627.29252255500012</v>
      </c>
      <c r="D13" s="11"/>
      <c r="E13" s="11">
        <f>SUM(E7,E11)</f>
        <v>52.924403030000001</v>
      </c>
      <c r="F13" s="11">
        <f>SUM(F7,F11)</f>
        <v>73.731481819999999</v>
      </c>
      <c r="G13" s="11">
        <f t="shared" ref="G13:P13" si="2">SUM(G7,G11)</f>
        <v>41.896247340000002</v>
      </c>
      <c r="H13" s="11">
        <f t="shared" si="2"/>
        <v>54.029413430000005</v>
      </c>
      <c r="I13" s="11">
        <f t="shared" si="2"/>
        <v>47.912895540000008</v>
      </c>
      <c r="J13" s="11">
        <f t="shared" si="2"/>
        <v>50.971154485000014</v>
      </c>
      <c r="K13" s="11">
        <f t="shared" si="2"/>
        <v>50.971154485000007</v>
      </c>
      <c r="L13" s="11">
        <f t="shared" si="2"/>
        <v>50.971154485000007</v>
      </c>
      <c r="M13" s="11">
        <f t="shared" si="2"/>
        <v>50.971154485000007</v>
      </c>
      <c r="N13" s="11">
        <f t="shared" si="2"/>
        <v>50.971154485000007</v>
      </c>
      <c r="O13" s="11">
        <f t="shared" si="2"/>
        <v>50.971154485000007</v>
      </c>
      <c r="P13" s="11">
        <f t="shared" si="2"/>
        <v>50.971154485000007</v>
      </c>
      <c r="Q13" s="11"/>
      <c r="R13" s="22">
        <f>SUM(R7,R11)</f>
        <v>525.35021358500001</v>
      </c>
    </row>
    <row r="14" spans="1:242" x14ac:dyDescent="0.2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1:242" x14ac:dyDescent="0.2">
      <c r="A15" s="2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242" ht="19.5" x14ac:dyDescent="0.4">
      <c r="A16" s="5" t="s">
        <v>12</v>
      </c>
      <c r="C16" s="7"/>
      <c r="E16" s="7">
        <f>E4</f>
        <v>45292</v>
      </c>
      <c r="F16" s="7">
        <f t="shared" ref="F16:P16" si="3">F4</f>
        <v>45323</v>
      </c>
      <c r="G16" s="7">
        <f t="shared" si="3"/>
        <v>45352</v>
      </c>
      <c r="H16" s="7">
        <f t="shared" si="3"/>
        <v>45383</v>
      </c>
      <c r="I16" s="7">
        <f t="shared" si="3"/>
        <v>45413</v>
      </c>
      <c r="J16" s="7">
        <f t="shared" si="3"/>
        <v>45444</v>
      </c>
      <c r="K16" s="7">
        <f t="shared" si="3"/>
        <v>45474</v>
      </c>
      <c r="L16" s="7">
        <f t="shared" si="3"/>
        <v>45505</v>
      </c>
      <c r="M16" s="7">
        <f t="shared" si="3"/>
        <v>45536</v>
      </c>
      <c r="N16" s="7">
        <f t="shared" si="3"/>
        <v>45566</v>
      </c>
      <c r="O16" s="7">
        <f t="shared" si="3"/>
        <v>45597</v>
      </c>
      <c r="P16" s="7">
        <f t="shared" si="3"/>
        <v>45627</v>
      </c>
      <c r="R16" s="8" t="str">
        <f>R4</f>
        <v>YTD Oct</v>
      </c>
      <c r="IH16" s="26" t="e">
        <f>AVERAGE(IE16:IG16)</f>
        <v>#DIV/0!</v>
      </c>
    </row>
    <row r="17" spans="1:242" x14ac:dyDescent="0.2">
      <c r="A17" s="9" t="s">
        <v>5</v>
      </c>
      <c r="C17" s="11"/>
      <c r="E17" s="11">
        <f>IF(SUM([1]Data!IU9:IU16)=0,"",SUM([1]Data!IU9:IU16))</f>
        <v>16.508458100000002</v>
      </c>
      <c r="F17" s="11">
        <f>IF(SUM([1]Data!IV9:IV16)=0,"",SUM([1]Data!IV9:IV16))</f>
        <v>18.299236110000002</v>
      </c>
      <c r="G17" s="11">
        <f>IF(SUM([1]Data!IW9:IW16)=0,"",SUM([1]Data!IW9:IW16))</f>
        <v>14.618488280000003</v>
      </c>
      <c r="H17" s="11">
        <f>IF(SUM([1]Data!IX9:IX16)=0,"",SUM([1]Data!IX9:IX16))</f>
        <v>18.673253499999998</v>
      </c>
      <c r="I17" s="11">
        <f>IF(SUM([1]Data!IY9:IY16)=0,"",SUM([1]Data!IY9:IY16))</f>
        <v>17.179078330000003</v>
      </c>
      <c r="J17" s="11">
        <f>IF(SUM([1]Data!IZ9:IZ16)=0,"",SUM([1]Data!IZ9:IZ16))</f>
        <v>17.121948040000003</v>
      </c>
      <c r="K17" s="11">
        <f>IF(SUM([1]Data!JA9:JA16)=0,"",SUM([1]Data!JA9:JA16))</f>
        <v>18.091904630000002</v>
      </c>
      <c r="L17" s="11">
        <f>IF(SUM([1]Data!JB9:JB16)=0,"",SUM([1]Data!JB9:JB16))</f>
        <v>22.849488660000006</v>
      </c>
      <c r="M17" s="11">
        <f>IF(SUM([1]Data!JC9:JC16)=0,"",SUM([1]Data!JC9:JC16))</f>
        <v>22.330216050000004</v>
      </c>
      <c r="N17" s="11">
        <f>IF(SUM([1]Data!JD9:JD16)=0,"",SUM([1]Data!JD9:JD16))</f>
        <v>18.032783644506544</v>
      </c>
      <c r="O17" s="11" t="str">
        <f>IF(SUM([1]Data!JE9:JE16)=0,"",SUM([1]Data!JE9:JE16))</f>
        <v/>
      </c>
      <c r="P17" s="11" t="str">
        <f>IF(SUM([1]Data!JF9:JF16)=0,"",SUM([1]Data!JF9:JF16))</f>
        <v/>
      </c>
      <c r="R17" s="12">
        <f>SUM($E17:N17)</f>
        <v>183.70485534450654</v>
      </c>
    </row>
    <row r="18" spans="1:242" x14ac:dyDescent="0.2">
      <c r="A18" s="9" t="s">
        <v>6</v>
      </c>
      <c r="C18" s="16"/>
      <c r="E18" s="16">
        <f>IF(SUM([1]Data!IU21:IU28)=0,"",SUM([1]Data!IU21:IU28))</f>
        <v>7.6705380299999995</v>
      </c>
      <c r="F18" s="16">
        <f>IF(SUM([1]Data!IV21:IV28)=0,"",SUM([1]Data!IV21:IV28))</f>
        <v>9.0841798100000002</v>
      </c>
      <c r="G18" s="16">
        <f>IF(SUM([1]Data!IW21:IW28)=0,"",SUM([1]Data!IW21:IW28))</f>
        <v>7.7321593599999998</v>
      </c>
      <c r="H18" s="16">
        <f>IF(SUM([1]Data!IX21:IX28)=0,"",SUM([1]Data!IX21:IX28))</f>
        <v>8.1962668300000008</v>
      </c>
      <c r="I18" s="16">
        <f>IF(SUM([1]Data!IY21:IY28)=0,"",SUM([1]Data!IY21:IY28))</f>
        <v>9.1656196099999985</v>
      </c>
      <c r="J18" s="16">
        <f>IF(SUM([1]Data!IZ21:IZ28)=0,"",SUM([1]Data!IZ21:IZ28))</f>
        <v>9.6583525899999998</v>
      </c>
      <c r="K18" s="16">
        <f>IF(SUM([1]Data!JA21:JA28)=0,"",SUM([1]Data!JA21:JA28))</f>
        <v>8.5474969000000023</v>
      </c>
      <c r="L18" s="16">
        <f>IF(SUM([1]Data!JB21:JB28)=0,"",SUM([1]Data!JB21:JB28))</f>
        <v>11.09453738</v>
      </c>
      <c r="M18" s="16">
        <f>IF(SUM([1]Data!JC21:JC28)=0,"",SUM([1]Data!JC21:JC28))</f>
        <v>11.667241630000001</v>
      </c>
      <c r="N18" s="16">
        <f>IF(SUM([1]Data!JD21:JD28)=0,"",SUM([1]Data!JD21:JD28))</f>
        <v>10.160292120528263</v>
      </c>
      <c r="O18" s="16" t="str">
        <f>IF(SUM([1]Data!JE21:JE28)=0,"",SUM([1]Data!JE21:JE28))</f>
        <v/>
      </c>
      <c r="P18" s="16" t="str">
        <f>IF(SUM([1]Data!JF21:JF28)=0,"",SUM([1]Data!JF21:JF28))</f>
        <v/>
      </c>
      <c r="R18" s="17">
        <f>SUM($E18:N18)</f>
        <v>92.976684260528287</v>
      </c>
    </row>
    <row r="19" spans="1:242" x14ac:dyDescent="0.2">
      <c r="A19" s="9" t="s">
        <v>7</v>
      </c>
      <c r="C19" s="11"/>
      <c r="E19" s="11">
        <f>IF(OR(E17="",E18=""),"",SUM(E17:E18))</f>
        <v>24.178996130000002</v>
      </c>
      <c r="F19" s="11">
        <f t="shared" ref="F19:P19" si="4">IF(OR(F17="",F18=""),"",SUM(F17:F18))</f>
        <v>27.383415920000004</v>
      </c>
      <c r="G19" s="11">
        <f t="shared" si="4"/>
        <v>22.350647640000002</v>
      </c>
      <c r="H19" s="11">
        <f t="shared" si="4"/>
        <v>26.86952033</v>
      </c>
      <c r="I19" s="11">
        <f t="shared" si="4"/>
        <v>26.344697940000003</v>
      </c>
      <c r="J19" s="11">
        <f t="shared" si="4"/>
        <v>26.780300630000003</v>
      </c>
      <c r="K19" s="11">
        <f t="shared" si="4"/>
        <v>26.639401530000004</v>
      </c>
      <c r="L19" s="11">
        <f t="shared" si="4"/>
        <v>33.944026040000004</v>
      </c>
      <c r="M19" s="11">
        <f t="shared" si="4"/>
        <v>33.997457680000004</v>
      </c>
      <c r="N19" s="11">
        <f t="shared" si="4"/>
        <v>28.193075765034806</v>
      </c>
      <c r="O19" s="11" t="str">
        <f t="shared" si="4"/>
        <v/>
      </c>
      <c r="P19" s="11" t="str">
        <f t="shared" si="4"/>
        <v/>
      </c>
      <c r="R19" s="12">
        <f>SUM(R17:R18)</f>
        <v>276.6815396050348</v>
      </c>
    </row>
    <row r="20" spans="1:242" ht="14.25" x14ac:dyDescent="0.2">
      <c r="A20" s="9"/>
      <c r="C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R20" s="18"/>
      <c r="IG20" s="2">
        <v>0.30997675000000002</v>
      </c>
      <c r="IH20" s="19">
        <f>AVERAGE(IE20:IG20)</f>
        <v>0.30997675000000002</v>
      </c>
    </row>
    <row r="21" spans="1:242" x14ac:dyDescent="0.2">
      <c r="A21" s="9" t="s">
        <v>8</v>
      </c>
      <c r="C21" s="39"/>
      <c r="E21" s="11">
        <f>IF([1]Data!IU33=0,"",[1]Data!IU33*0.9)</f>
        <v>18.793991699999999</v>
      </c>
      <c r="F21" s="11">
        <f>IF([1]Data!IV33=0,"",[1]Data!IV33*0.9)</f>
        <v>37.516154399999998</v>
      </c>
      <c r="G21" s="11">
        <f>IF([1]Data!IW33=0,"",[1]Data!IW33*0.9)</f>
        <v>13.332247200000001</v>
      </c>
      <c r="H21" s="11">
        <f>IF([1]Data!IX33=0,"",[1]Data!IX33*0.9)</f>
        <v>14.5198278</v>
      </c>
      <c r="I21" s="11">
        <f>IF([1]Data!IY33=0,"",[1]Data!IY33*0.9)</f>
        <v>13.585833000000001</v>
      </c>
      <c r="J21" s="11">
        <f>IF([1]Data!IZ33=0,"",[1]Data!IZ33*0.9)</f>
        <v>18.3705876</v>
      </c>
      <c r="K21" s="11">
        <f>IF([1]Data!JA33=0,"",[1]Data!JA33*0.9)</f>
        <v>20.420736299999998</v>
      </c>
      <c r="L21" s="11">
        <f>IF([1]Data!JB33=0,"",[1]Data!JB33*0.9)</f>
        <v>29.107931400000002</v>
      </c>
      <c r="M21" s="11">
        <f>IF([1]Data!JC33=0,"",[1]Data!JC33*0.9)</f>
        <v>22.229701200000001</v>
      </c>
      <c r="N21" s="11">
        <f>IF([1]Data!JD33=0,"",[1]Data!JD33*0.9)</f>
        <v>18.1891845</v>
      </c>
      <c r="O21" s="11" t="str">
        <f>IF([1]Data!JE33=0,"",[1]Data!JE33*0.9)</f>
        <v/>
      </c>
      <c r="P21" s="11" t="str">
        <f>IF([1]Data!JF33=0,"",[1]Data!JF33*0.9)</f>
        <v/>
      </c>
      <c r="R21" s="12">
        <f>SUM($E21:N21)</f>
        <v>206.06619509999999</v>
      </c>
    </row>
    <row r="22" spans="1:242" x14ac:dyDescent="0.2">
      <c r="A22" s="9" t="s">
        <v>9</v>
      </c>
      <c r="C22" s="16"/>
      <c r="E22" s="16">
        <f>IF([1]Data!IU34=0,"",[1]Data!IU34*0.9)</f>
        <v>9.9514152000000013</v>
      </c>
      <c r="F22" s="16">
        <f>IF([1]Data!IV34=0,"",[1]Data!IV34*0.9)</f>
        <v>8.8319115000000004</v>
      </c>
      <c r="G22" s="16">
        <f>IF([1]Data!IW34=0,"",[1]Data!IW34*0.9)</f>
        <v>6.2133525000000001</v>
      </c>
      <c r="H22" s="16">
        <f>IF([1]Data!IX34=0,"",[1]Data!IX34*0.9)</f>
        <v>12.640065300000002</v>
      </c>
      <c r="I22" s="16">
        <f>IF([1]Data!IY34=0,"",[1]Data!IY34*0.9)</f>
        <v>7.9823646000000004</v>
      </c>
      <c r="J22" s="16">
        <f>IF([1]Data!IZ34=0,"",[1]Data!IZ34*0.9)</f>
        <v>7.0435170000000005</v>
      </c>
      <c r="K22" s="16">
        <f>IF([1]Data!JA34=0,"",[1]Data!JA34*0.9)</f>
        <v>11.060592300000001</v>
      </c>
      <c r="L22" s="16">
        <f>IF([1]Data!JB34=0,"",[1]Data!JB34*0.9)</f>
        <v>11.9378592</v>
      </c>
      <c r="M22" s="16">
        <f>IF([1]Data!JC34=0,"",[1]Data!JC34*0.9)</f>
        <v>11.7928233</v>
      </c>
      <c r="N22" s="16">
        <f>IF([1]Data!JD34=0,"",[1]Data!JD34*0.9)</f>
        <v>6.9439311000000004</v>
      </c>
      <c r="O22" s="16" t="str">
        <f>IF([1]Data!JE34=0,"",[1]Data!JE34*0.9)</f>
        <v/>
      </c>
      <c r="P22" s="16" t="str">
        <f>IF([1]Data!JF34=0,"",[1]Data!JF34*0.9)</f>
        <v/>
      </c>
      <c r="R22" s="17">
        <f>SUM($E22:N22)</f>
        <v>94.397832000000008</v>
      </c>
    </row>
    <row r="23" spans="1:242" x14ac:dyDescent="0.2">
      <c r="A23" s="9" t="s">
        <v>10</v>
      </c>
      <c r="C23" s="11"/>
      <c r="E23" s="11">
        <f>IF(E21="","",SUM(E21:E22))</f>
        <v>28.745406899999999</v>
      </c>
      <c r="F23" s="11">
        <f t="shared" ref="F23:P23" si="5">IF(F21="","",SUM(F21:F22))</f>
        <v>46.348065899999995</v>
      </c>
      <c r="G23" s="11">
        <f t="shared" si="5"/>
        <v>19.5455997</v>
      </c>
      <c r="H23" s="11">
        <f t="shared" si="5"/>
        <v>27.159893100000001</v>
      </c>
      <c r="I23" s="11">
        <f t="shared" si="5"/>
        <v>21.568197600000001</v>
      </c>
      <c r="J23" s="11">
        <f t="shared" si="5"/>
        <v>25.414104600000002</v>
      </c>
      <c r="K23" s="11">
        <f t="shared" si="5"/>
        <v>31.481328599999998</v>
      </c>
      <c r="L23" s="11">
        <f t="shared" si="5"/>
        <v>41.045790600000004</v>
      </c>
      <c r="M23" s="11">
        <f t="shared" si="5"/>
        <v>34.022524500000003</v>
      </c>
      <c r="N23" s="11">
        <f t="shared" si="5"/>
        <v>25.1331156</v>
      </c>
      <c r="O23" s="11" t="str">
        <f t="shared" si="5"/>
        <v/>
      </c>
      <c r="P23" s="11" t="str">
        <f t="shared" si="5"/>
        <v/>
      </c>
      <c r="R23" s="12">
        <f>SUM(R21:R22)</f>
        <v>300.46402710000001</v>
      </c>
    </row>
    <row r="24" spans="1:242" x14ac:dyDescent="0.2">
      <c r="A24" s="9"/>
      <c r="C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R24" s="18"/>
    </row>
    <row r="25" spans="1:242" x14ac:dyDescent="0.2">
      <c r="A25" s="21" t="s">
        <v>11</v>
      </c>
      <c r="C25" s="11"/>
      <c r="E25" s="11">
        <f>IF(OR(E19="",E23=""),"",SUM(E19,E23))</f>
        <v>52.924403030000001</v>
      </c>
      <c r="F25" s="11">
        <f t="shared" ref="F25:P25" si="6">IF(OR(F19="",F23=""),"",SUM(F19,F23))</f>
        <v>73.731481819999999</v>
      </c>
      <c r="G25" s="11">
        <f t="shared" si="6"/>
        <v>41.896247340000002</v>
      </c>
      <c r="H25" s="11">
        <f t="shared" si="6"/>
        <v>54.029413430000005</v>
      </c>
      <c r="I25" s="11">
        <f t="shared" si="6"/>
        <v>47.912895540000008</v>
      </c>
      <c r="J25" s="11">
        <f t="shared" si="6"/>
        <v>52.194405230000001</v>
      </c>
      <c r="K25" s="11">
        <f t="shared" si="6"/>
        <v>58.120730129999998</v>
      </c>
      <c r="L25" s="11">
        <f t="shared" si="6"/>
        <v>74.989816640000015</v>
      </c>
      <c r="M25" s="11">
        <f t="shared" si="6"/>
        <v>68.01998218</v>
      </c>
      <c r="N25" s="11">
        <f t="shared" si="6"/>
        <v>53.326191365034802</v>
      </c>
      <c r="O25" s="11" t="str">
        <f t="shared" si="6"/>
        <v/>
      </c>
      <c r="P25" s="11" t="str">
        <f t="shared" si="6"/>
        <v/>
      </c>
      <c r="R25" s="22">
        <f>SUM(R19,R23)</f>
        <v>577.14556670503475</v>
      </c>
    </row>
    <row r="26" spans="1:242" x14ac:dyDescent="0.2">
      <c r="A26" s="23"/>
      <c r="B26" s="25"/>
      <c r="C26" s="24"/>
      <c r="D26" s="25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25"/>
    </row>
    <row r="27" spans="1:242" x14ac:dyDescent="0.2">
      <c r="A27" s="21"/>
      <c r="C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242" ht="19.5" x14ac:dyDescent="0.4">
      <c r="A28" s="5" t="s">
        <v>13</v>
      </c>
      <c r="C28" s="7"/>
      <c r="E28" s="7">
        <f>E4</f>
        <v>45292</v>
      </c>
      <c r="F28" s="7">
        <f t="shared" ref="F28:P28" si="7">F4</f>
        <v>45323</v>
      </c>
      <c r="G28" s="7">
        <f t="shared" si="7"/>
        <v>45352</v>
      </c>
      <c r="H28" s="7">
        <f t="shared" si="7"/>
        <v>45383</v>
      </c>
      <c r="I28" s="7">
        <f t="shared" si="7"/>
        <v>45413</v>
      </c>
      <c r="J28" s="7">
        <f t="shared" si="7"/>
        <v>45444</v>
      </c>
      <c r="K28" s="7">
        <f t="shared" si="7"/>
        <v>45474</v>
      </c>
      <c r="L28" s="7">
        <f t="shared" si="7"/>
        <v>45505</v>
      </c>
      <c r="M28" s="7">
        <f t="shared" si="7"/>
        <v>45536</v>
      </c>
      <c r="N28" s="7">
        <f t="shared" si="7"/>
        <v>45566</v>
      </c>
      <c r="O28" s="7">
        <f t="shared" si="7"/>
        <v>45597</v>
      </c>
      <c r="P28" s="7">
        <f t="shared" si="7"/>
        <v>45627</v>
      </c>
      <c r="R28" s="8" t="str">
        <f>+R4</f>
        <v>YTD Oct</v>
      </c>
      <c r="IH28" s="26" t="e">
        <f>AVERAGE(IE28:IG28)</f>
        <v>#DIV/0!</v>
      </c>
    </row>
    <row r="29" spans="1:242" x14ac:dyDescent="0.2">
      <c r="A29" s="9" t="s">
        <v>5</v>
      </c>
      <c r="C29" s="11"/>
      <c r="E29" s="11">
        <f>IF(E17="","",ROUND(E17-E5,3))</f>
        <v>0</v>
      </c>
      <c r="F29" s="11">
        <f t="shared" ref="F29:P30" si="8">IF(F17="","",ROUND(F17-F5,3))</f>
        <v>0</v>
      </c>
      <c r="G29" s="11">
        <f t="shared" si="8"/>
        <v>0</v>
      </c>
      <c r="H29" s="11">
        <f t="shared" si="8"/>
        <v>0</v>
      </c>
      <c r="I29" s="11">
        <f t="shared" si="8"/>
        <v>0</v>
      </c>
      <c r="J29" s="11">
        <f t="shared" si="8"/>
        <v>-0.80400000000000005</v>
      </c>
      <c r="K29" s="11">
        <f t="shared" si="8"/>
        <v>0.16600000000000001</v>
      </c>
      <c r="L29" s="11">
        <f t="shared" si="8"/>
        <v>4.923</v>
      </c>
      <c r="M29" s="11">
        <f t="shared" si="8"/>
        <v>4.4039999999999999</v>
      </c>
      <c r="N29" s="11">
        <f t="shared" si="8"/>
        <v>0.107</v>
      </c>
      <c r="O29" s="11" t="str">
        <f t="shared" si="8"/>
        <v/>
      </c>
      <c r="P29" s="11" t="str">
        <f t="shared" si="8"/>
        <v/>
      </c>
      <c r="R29" s="12">
        <f>IF(R17&gt;0,R17-R5,"")</f>
        <v>8.7955114495065345</v>
      </c>
    </row>
    <row r="30" spans="1:242" x14ac:dyDescent="0.2">
      <c r="A30" s="9" t="s">
        <v>6</v>
      </c>
      <c r="C30" s="16"/>
      <c r="E30" s="16">
        <f>IF(E18="","",ROUND(E18-E6,3))</f>
        <v>0</v>
      </c>
      <c r="F30" s="16">
        <f t="shared" si="8"/>
        <v>0</v>
      </c>
      <c r="G30" s="16">
        <f t="shared" si="8"/>
        <v>0</v>
      </c>
      <c r="H30" s="16">
        <f t="shared" si="8"/>
        <v>0</v>
      </c>
      <c r="I30" s="16">
        <f t="shared" si="8"/>
        <v>0</v>
      </c>
      <c r="J30" s="16">
        <f t="shared" si="8"/>
        <v>0.97699999999999998</v>
      </c>
      <c r="K30" s="16">
        <f t="shared" si="8"/>
        <v>-0.13300000000000001</v>
      </c>
      <c r="L30" s="16">
        <f t="shared" si="8"/>
        <v>2.4140000000000001</v>
      </c>
      <c r="M30" s="16">
        <f t="shared" si="8"/>
        <v>2.9860000000000002</v>
      </c>
      <c r="N30" s="16">
        <f t="shared" si="8"/>
        <v>1.4790000000000001</v>
      </c>
      <c r="O30" s="16" t="str">
        <f t="shared" si="8"/>
        <v/>
      </c>
      <c r="P30" s="16" t="str">
        <f t="shared" si="8"/>
        <v/>
      </c>
      <c r="R30" s="17">
        <f>IF(R18&gt;0,R18-R6,"")</f>
        <v>7.7232045205282702</v>
      </c>
    </row>
    <row r="31" spans="1:242" x14ac:dyDescent="0.2">
      <c r="A31" s="9" t="s">
        <v>7</v>
      </c>
      <c r="C31" s="11"/>
      <c r="E31" s="11">
        <f>IF(OR(E29="",E30=""),"",SUM(E29:E30))</f>
        <v>0</v>
      </c>
      <c r="F31" s="11">
        <f t="shared" ref="F31:P31" si="9">IF(OR(F29="",F30=""),"",SUM(F29:F30))</f>
        <v>0</v>
      </c>
      <c r="G31" s="11">
        <f t="shared" si="9"/>
        <v>0</v>
      </c>
      <c r="H31" s="11">
        <f t="shared" si="9"/>
        <v>0</v>
      </c>
      <c r="I31" s="11">
        <f t="shared" si="9"/>
        <v>0</v>
      </c>
      <c r="J31" s="11">
        <f t="shared" si="9"/>
        <v>0.17299999999999993</v>
      </c>
      <c r="K31" s="11">
        <f t="shared" si="9"/>
        <v>3.3000000000000002E-2</v>
      </c>
      <c r="L31" s="11">
        <f t="shared" si="9"/>
        <v>7.3369999999999997</v>
      </c>
      <c r="M31" s="11">
        <f t="shared" si="9"/>
        <v>7.3900000000000006</v>
      </c>
      <c r="N31" s="11">
        <f t="shared" si="9"/>
        <v>1.5860000000000001</v>
      </c>
      <c r="O31" s="11" t="str">
        <f t="shared" si="9"/>
        <v/>
      </c>
      <c r="P31" s="11" t="str">
        <f t="shared" si="9"/>
        <v/>
      </c>
      <c r="R31" s="12">
        <f>IF(R19&gt;0,R29+R30,"")</f>
        <v>16.518715970034805</v>
      </c>
    </row>
    <row r="32" spans="1:242" x14ac:dyDescent="0.2">
      <c r="A32" s="9"/>
      <c r="C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R32" s="12" t="str">
        <f>IF(R20="","",R20-R11)</f>
        <v/>
      </c>
    </row>
    <row r="33" spans="1:242" x14ac:dyDescent="0.2">
      <c r="A33" s="9" t="s">
        <v>8</v>
      </c>
      <c r="C33" s="11"/>
      <c r="E33" s="11">
        <f>IF(E21="","",ROUND(E21-E9,3))</f>
        <v>0</v>
      </c>
      <c r="F33" s="11">
        <f t="shared" ref="F33:P34" si="10">IF(F21="","",ROUND(F21-F9,3))</f>
        <v>0</v>
      </c>
      <c r="G33" s="11">
        <f t="shared" si="10"/>
        <v>0</v>
      </c>
      <c r="H33" s="11">
        <f t="shared" si="10"/>
        <v>0</v>
      </c>
      <c r="I33" s="11">
        <f t="shared" si="10"/>
        <v>0</v>
      </c>
      <c r="J33" s="11">
        <f t="shared" si="10"/>
        <v>4.3179999999999996</v>
      </c>
      <c r="K33" s="11">
        <f t="shared" si="10"/>
        <v>6.3680000000000003</v>
      </c>
      <c r="L33" s="11">
        <f t="shared" si="10"/>
        <v>15.055</v>
      </c>
      <c r="M33" s="11">
        <f t="shared" si="10"/>
        <v>8.1769999999999996</v>
      </c>
      <c r="N33" s="11">
        <f t="shared" si="10"/>
        <v>4.1360000000000001</v>
      </c>
      <c r="O33" s="11" t="str">
        <f t="shared" si="10"/>
        <v/>
      </c>
      <c r="P33" s="11" t="str">
        <f t="shared" si="10"/>
        <v/>
      </c>
      <c r="R33" s="12">
        <f>IF(R21&gt;0,R21-R9,"")</f>
        <v>38.053988999999973</v>
      </c>
      <c r="IH33" s="2">
        <v>15.095370000000001</v>
      </c>
    </row>
    <row r="34" spans="1:242" x14ac:dyDescent="0.2">
      <c r="A34" s="9" t="s">
        <v>9</v>
      </c>
      <c r="C34" s="16"/>
      <c r="E34" s="16">
        <f>IF(E22="","",ROUND(E22-E10,3))</f>
        <v>0</v>
      </c>
      <c r="F34" s="16">
        <f t="shared" si="10"/>
        <v>0</v>
      </c>
      <c r="G34" s="16">
        <f t="shared" si="10"/>
        <v>0</v>
      </c>
      <c r="H34" s="16">
        <f t="shared" si="10"/>
        <v>0</v>
      </c>
      <c r="I34" s="16">
        <f t="shared" si="10"/>
        <v>0</v>
      </c>
      <c r="J34" s="16">
        <f t="shared" si="10"/>
        <v>-3.2679999999999998</v>
      </c>
      <c r="K34" s="16">
        <f t="shared" si="10"/>
        <v>0.749</v>
      </c>
      <c r="L34" s="16">
        <f t="shared" si="10"/>
        <v>1.627</v>
      </c>
      <c r="M34" s="16">
        <f t="shared" si="10"/>
        <v>1.482</v>
      </c>
      <c r="N34" s="16">
        <f t="shared" si="10"/>
        <v>-3.367</v>
      </c>
      <c r="O34" s="16" t="str">
        <f t="shared" si="10"/>
        <v/>
      </c>
      <c r="P34" s="16" t="str">
        <f t="shared" si="10"/>
        <v/>
      </c>
      <c r="R34" s="17">
        <f>IF(R22&gt;0,R22-R10,"")</f>
        <v>-2.7773518500000165</v>
      </c>
      <c r="IH34" s="2">
        <v>8.5201100000000007</v>
      </c>
    </row>
    <row r="35" spans="1:242" x14ac:dyDescent="0.2">
      <c r="A35" s="9" t="s">
        <v>10</v>
      </c>
      <c r="C35" s="11"/>
      <c r="E35" s="11">
        <f>IF(OR(E33="",E34=""),"",SUM(E33:E34))</f>
        <v>0</v>
      </c>
      <c r="F35" s="11">
        <f t="shared" ref="F35:P35" si="11">IF(OR(F33="",F34=""),"",SUM(F33:F34))</f>
        <v>0</v>
      </c>
      <c r="G35" s="11">
        <f t="shared" si="11"/>
        <v>0</v>
      </c>
      <c r="H35" s="11">
        <f t="shared" si="11"/>
        <v>0</v>
      </c>
      <c r="I35" s="11">
        <f t="shared" si="11"/>
        <v>0</v>
      </c>
      <c r="J35" s="11">
        <f t="shared" si="11"/>
        <v>1.0499999999999998</v>
      </c>
      <c r="K35" s="11">
        <f t="shared" si="11"/>
        <v>7.117</v>
      </c>
      <c r="L35" s="11">
        <f t="shared" si="11"/>
        <v>16.681999999999999</v>
      </c>
      <c r="M35" s="11">
        <f t="shared" si="11"/>
        <v>9.6589999999999989</v>
      </c>
      <c r="N35" s="11">
        <f t="shared" si="11"/>
        <v>0.76900000000000013</v>
      </c>
      <c r="O35" s="11" t="str">
        <f t="shared" si="11"/>
        <v/>
      </c>
      <c r="P35" s="11" t="str">
        <f t="shared" si="11"/>
        <v/>
      </c>
      <c r="R35" s="12">
        <f>IF(R23&gt;0,R33+R34,"")</f>
        <v>35.276637149999956</v>
      </c>
    </row>
    <row r="36" spans="1:242" x14ac:dyDescent="0.2">
      <c r="R36" s="18"/>
    </row>
    <row r="37" spans="1:242" x14ac:dyDescent="0.2">
      <c r="A37" s="9" t="s">
        <v>11</v>
      </c>
      <c r="C37" s="11"/>
      <c r="E37" s="11">
        <f>IF(OR(E31="",E35=""),"",SUM(E31,E35))</f>
        <v>0</v>
      </c>
      <c r="F37" s="11">
        <f>IF(OR(F31="",F35=""),"",SUM(F31,F35))</f>
        <v>0</v>
      </c>
      <c r="G37" s="11">
        <f t="shared" ref="G37:P37" si="12">IF(OR(G31="",G35=""),"",SUM(G31,G35))</f>
        <v>0</v>
      </c>
      <c r="H37" s="11">
        <f t="shared" si="12"/>
        <v>0</v>
      </c>
      <c r="I37" s="11">
        <f t="shared" si="12"/>
        <v>0</v>
      </c>
      <c r="J37" s="11">
        <f t="shared" si="12"/>
        <v>1.2229999999999999</v>
      </c>
      <c r="K37" s="11">
        <f t="shared" si="12"/>
        <v>7.15</v>
      </c>
      <c r="L37" s="11">
        <f t="shared" si="12"/>
        <v>24.018999999999998</v>
      </c>
      <c r="M37" s="11">
        <f t="shared" si="12"/>
        <v>17.048999999999999</v>
      </c>
      <c r="N37" s="11">
        <f t="shared" si="12"/>
        <v>2.3550000000000004</v>
      </c>
      <c r="O37" s="11" t="str">
        <f t="shared" si="12"/>
        <v/>
      </c>
      <c r="P37" s="11" t="str">
        <f t="shared" si="12"/>
        <v/>
      </c>
      <c r="R37" s="12">
        <f>IF((R19*R23)&gt;0,R31+R35,"")</f>
        <v>51.795353120034761</v>
      </c>
    </row>
    <row r="38" spans="1:242" x14ac:dyDescent="0.2">
      <c r="A38" s="9"/>
      <c r="C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R38" s="18"/>
    </row>
    <row r="39" spans="1:242" x14ac:dyDescent="0.2">
      <c r="A39" s="9"/>
      <c r="R39" s="18"/>
    </row>
    <row r="40" spans="1:242" x14ac:dyDescent="0.2">
      <c r="A40" s="9" t="s">
        <v>5</v>
      </c>
      <c r="C40" s="27"/>
      <c r="E40" s="27">
        <f>IF(E17="","",ROUND((E17/E5-1),3))</f>
        <v>0</v>
      </c>
      <c r="F40" s="27">
        <f t="shared" ref="F40:P41" si="13">IF(F17="","",ROUND((F17/F5-1),3))</f>
        <v>0</v>
      </c>
      <c r="G40" s="27">
        <f t="shared" si="13"/>
        <v>0</v>
      </c>
      <c r="H40" s="27">
        <f t="shared" si="13"/>
        <v>0</v>
      </c>
      <c r="I40" s="27">
        <f t="shared" si="13"/>
        <v>0</v>
      </c>
      <c r="J40" s="27">
        <f t="shared" si="13"/>
        <v>-4.4999999999999998E-2</v>
      </c>
      <c r="K40" s="27">
        <f t="shared" si="13"/>
        <v>8.9999999999999993E-3</v>
      </c>
      <c r="L40" s="27">
        <f t="shared" si="13"/>
        <v>0.27500000000000002</v>
      </c>
      <c r="M40" s="27">
        <f t="shared" si="13"/>
        <v>0.246</v>
      </c>
      <c r="N40" s="27">
        <f t="shared" si="13"/>
        <v>6.0000000000000001E-3</v>
      </c>
      <c r="O40" s="27" t="str">
        <f t="shared" si="13"/>
        <v/>
      </c>
      <c r="P40" s="27" t="str">
        <f t="shared" si="13"/>
        <v/>
      </c>
      <c r="R40" s="29">
        <f>IF(R17&gt;0,R17/R5-1,"")</f>
        <v>5.0286115387789598E-2</v>
      </c>
    </row>
    <row r="41" spans="1:242" x14ac:dyDescent="0.2">
      <c r="A41" s="9" t="s">
        <v>6</v>
      </c>
      <c r="C41" s="30"/>
      <c r="E41" s="30">
        <f>IF(E18="","",ROUND((E18/E6-1),3))</f>
        <v>0</v>
      </c>
      <c r="F41" s="30">
        <f t="shared" si="13"/>
        <v>0</v>
      </c>
      <c r="G41" s="30">
        <f t="shared" si="13"/>
        <v>0</v>
      </c>
      <c r="H41" s="30">
        <f t="shared" si="13"/>
        <v>0</v>
      </c>
      <c r="I41" s="30">
        <f t="shared" si="13"/>
        <v>0</v>
      </c>
      <c r="J41" s="30">
        <f t="shared" si="13"/>
        <v>0.113</v>
      </c>
      <c r="K41" s="30">
        <f t="shared" si="13"/>
        <v>-1.4999999999999999E-2</v>
      </c>
      <c r="L41" s="30">
        <f t="shared" si="13"/>
        <v>0.27800000000000002</v>
      </c>
      <c r="M41" s="30">
        <f t="shared" si="13"/>
        <v>0.34399999999999997</v>
      </c>
      <c r="N41" s="30">
        <f t="shared" si="13"/>
        <v>0.17</v>
      </c>
      <c r="O41" s="30" t="str">
        <f t="shared" si="13"/>
        <v/>
      </c>
      <c r="P41" s="30" t="str">
        <f t="shared" si="13"/>
        <v/>
      </c>
      <c r="R41" s="31">
        <f>IF(R18&gt;0,R18/R6-1,"")</f>
        <v>9.0591076681936666E-2</v>
      </c>
    </row>
    <row r="42" spans="1:242" x14ac:dyDescent="0.2">
      <c r="A42" s="9" t="s">
        <v>7</v>
      </c>
      <c r="C42" s="27"/>
      <c r="E42" s="27">
        <f>IF(E30="","",ROUND(E19/E7-1,3))</f>
        <v>0</v>
      </c>
      <c r="F42" s="27">
        <f t="shared" ref="F42:P42" si="14">IF(F30="","",ROUND(F19/F7-1,3))</f>
        <v>0</v>
      </c>
      <c r="G42" s="27">
        <f t="shared" si="14"/>
        <v>0</v>
      </c>
      <c r="H42" s="27">
        <f t="shared" si="14"/>
        <v>0</v>
      </c>
      <c r="I42" s="27">
        <f t="shared" si="14"/>
        <v>0</v>
      </c>
      <c r="J42" s="27">
        <f t="shared" si="14"/>
        <v>7.0000000000000001E-3</v>
      </c>
      <c r="K42" s="27">
        <f t="shared" si="14"/>
        <v>1E-3</v>
      </c>
      <c r="L42" s="27">
        <f t="shared" si="14"/>
        <v>0.27600000000000002</v>
      </c>
      <c r="M42" s="27">
        <f t="shared" si="14"/>
        <v>0.27800000000000002</v>
      </c>
      <c r="N42" s="27">
        <f t="shared" si="14"/>
        <v>0.06</v>
      </c>
      <c r="O42" s="27" t="str">
        <f t="shared" si="14"/>
        <v/>
      </c>
      <c r="P42" s="27" t="str">
        <f t="shared" si="14"/>
        <v/>
      </c>
      <c r="R42" s="29">
        <f>IF(R19&gt;0,R19/R7-1,"")</f>
        <v>6.3493760327609339E-2</v>
      </c>
    </row>
    <row r="43" spans="1:242" x14ac:dyDescent="0.2">
      <c r="A43" s="9"/>
      <c r="C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R43" s="33"/>
    </row>
    <row r="44" spans="1:242" x14ac:dyDescent="0.2">
      <c r="A44" s="9" t="s">
        <v>8</v>
      </c>
      <c r="C44" s="27"/>
      <c r="E44" s="27">
        <f>IF(E21="","",ROUND((E21/E9-1),3))</f>
        <v>0</v>
      </c>
      <c r="F44" s="27">
        <f t="shared" ref="F44:P45" si="15">IF(F21="","",ROUND((F21/F9-1),3))</f>
        <v>0</v>
      </c>
      <c r="G44" s="27">
        <f t="shared" si="15"/>
        <v>0</v>
      </c>
      <c r="H44" s="27">
        <f t="shared" si="15"/>
        <v>0</v>
      </c>
      <c r="I44" s="27">
        <f t="shared" si="15"/>
        <v>0</v>
      </c>
      <c r="J44" s="27">
        <f t="shared" si="15"/>
        <v>0.307</v>
      </c>
      <c r="K44" s="27">
        <f t="shared" si="15"/>
        <v>0.45300000000000001</v>
      </c>
      <c r="L44" s="27">
        <f t="shared" si="15"/>
        <v>1.071</v>
      </c>
      <c r="M44" s="27">
        <f t="shared" si="15"/>
        <v>0.58199999999999996</v>
      </c>
      <c r="N44" s="27">
        <f t="shared" si="15"/>
        <v>0.29399999999999998</v>
      </c>
      <c r="O44" s="27" t="str">
        <f t="shared" si="15"/>
        <v/>
      </c>
      <c r="P44" s="27" t="str">
        <f t="shared" si="15"/>
        <v/>
      </c>
      <c r="R44" s="29">
        <f>IF(R21&gt;0,R21/R9-1,"")</f>
        <v>0.22649538318275786</v>
      </c>
    </row>
    <row r="45" spans="1:242" x14ac:dyDescent="0.2">
      <c r="A45" s="9" t="s">
        <v>9</v>
      </c>
      <c r="C45" s="30"/>
      <c r="E45" s="30">
        <f>IF(E22="","",ROUND((E22/E10-1),3))</f>
        <v>0</v>
      </c>
      <c r="F45" s="30">
        <f t="shared" si="15"/>
        <v>0</v>
      </c>
      <c r="G45" s="30">
        <f t="shared" si="15"/>
        <v>0</v>
      </c>
      <c r="H45" s="30">
        <f t="shared" si="15"/>
        <v>0</v>
      </c>
      <c r="I45" s="30">
        <f t="shared" si="15"/>
        <v>0</v>
      </c>
      <c r="J45" s="30">
        <f t="shared" si="15"/>
        <v>-0.317</v>
      </c>
      <c r="K45" s="30">
        <f t="shared" si="15"/>
        <v>7.2999999999999995E-2</v>
      </c>
      <c r="L45" s="30">
        <f t="shared" si="15"/>
        <v>0.158</v>
      </c>
      <c r="M45" s="30">
        <f t="shared" si="15"/>
        <v>0.14399999999999999</v>
      </c>
      <c r="N45" s="30">
        <f t="shared" si="15"/>
        <v>-0.32700000000000001</v>
      </c>
      <c r="O45" s="30" t="str">
        <f t="shared" si="15"/>
        <v/>
      </c>
      <c r="P45" s="30" t="str">
        <f t="shared" si="15"/>
        <v/>
      </c>
      <c r="R45" s="31">
        <f>IF(R22&gt;0,R22/R10-1,"")</f>
        <v>-2.8580875692369667E-2</v>
      </c>
    </row>
    <row r="46" spans="1:242" x14ac:dyDescent="0.2">
      <c r="A46" s="9" t="s">
        <v>10</v>
      </c>
      <c r="C46" s="27"/>
      <c r="E46" s="27">
        <f>IF(E34="","",ROUND(E23/E11-1,3))</f>
        <v>0</v>
      </c>
      <c r="F46" s="27">
        <f t="shared" ref="F46:P46" si="16">IF(F34="","",ROUND(F23/F11-1,3))</f>
        <v>0</v>
      </c>
      <c r="G46" s="27">
        <f t="shared" si="16"/>
        <v>0</v>
      </c>
      <c r="H46" s="27">
        <f t="shared" si="16"/>
        <v>0</v>
      </c>
      <c r="I46" s="27">
        <f t="shared" si="16"/>
        <v>0</v>
      </c>
      <c r="J46" s="27">
        <f t="shared" si="16"/>
        <v>4.2999999999999997E-2</v>
      </c>
      <c r="K46" s="27">
        <f t="shared" si="16"/>
        <v>0.29199999999999998</v>
      </c>
      <c r="L46" s="27">
        <f t="shared" si="16"/>
        <v>0.68500000000000005</v>
      </c>
      <c r="M46" s="27">
        <f t="shared" si="16"/>
        <v>0.39600000000000002</v>
      </c>
      <c r="N46" s="27">
        <f t="shared" si="16"/>
        <v>3.2000000000000001E-2</v>
      </c>
      <c r="O46" s="27" t="str">
        <f t="shared" si="16"/>
        <v/>
      </c>
      <c r="P46" s="27" t="str">
        <f t="shared" si="16"/>
        <v/>
      </c>
      <c r="R46" s="29">
        <f>IF(R23&gt;0,R23/R11-1,"")</f>
        <v>0.13302531902686354</v>
      </c>
    </row>
    <row r="47" spans="1:242" x14ac:dyDescent="0.2">
      <c r="C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R47" s="33"/>
    </row>
    <row r="48" spans="1:242" x14ac:dyDescent="0.2">
      <c r="A48" s="9" t="s">
        <v>11</v>
      </c>
      <c r="C48" s="27"/>
      <c r="E48" s="27">
        <f>IF(E25="","",ROUND((E25/E13-1),3))</f>
        <v>0</v>
      </c>
      <c r="F48" s="27">
        <f t="shared" ref="F48:P48" si="17">IF(F25="","",ROUND((F25/F13-1),3))</f>
        <v>0</v>
      </c>
      <c r="G48" s="27">
        <f t="shared" si="17"/>
        <v>0</v>
      </c>
      <c r="H48" s="27">
        <f t="shared" si="17"/>
        <v>0</v>
      </c>
      <c r="I48" s="27">
        <f t="shared" si="17"/>
        <v>0</v>
      </c>
      <c r="J48" s="27">
        <f t="shared" si="17"/>
        <v>2.4E-2</v>
      </c>
      <c r="K48" s="27">
        <f t="shared" si="17"/>
        <v>0.14000000000000001</v>
      </c>
      <c r="L48" s="27">
        <f t="shared" si="17"/>
        <v>0.47099999999999997</v>
      </c>
      <c r="M48" s="27">
        <f t="shared" si="17"/>
        <v>0.33400000000000002</v>
      </c>
      <c r="N48" s="27">
        <f t="shared" si="17"/>
        <v>4.5999999999999999E-2</v>
      </c>
      <c r="O48" s="27" t="str">
        <f t="shared" si="17"/>
        <v/>
      </c>
      <c r="P48" s="27" t="str">
        <f t="shared" si="17"/>
        <v/>
      </c>
      <c r="R48" s="34">
        <f>IF((R19*R23)&gt;0,R25/R13-1,"")</f>
        <v>9.8592047325120946E-2</v>
      </c>
    </row>
    <row r="50" spans="7:238" x14ac:dyDescent="0.2">
      <c r="G50" s="27"/>
    </row>
    <row r="55" spans="7:238" x14ac:dyDescent="0.2">
      <c r="O55" s="11"/>
    </row>
    <row r="57" spans="7:238" x14ac:dyDescent="0.2">
      <c r="HS57" s="2">
        <v>45413</v>
      </c>
      <c r="HU57" s="2">
        <v>8252376.75</v>
      </c>
      <c r="HW57" s="2">
        <v>2042432.01</v>
      </c>
      <c r="HX57" s="2">
        <v>3326529.95</v>
      </c>
      <c r="HY57" s="2">
        <v>1318501.05</v>
      </c>
      <c r="HZ57" s="2">
        <v>575459.25</v>
      </c>
      <c r="IA57" s="2">
        <v>301744.43</v>
      </c>
      <c r="IC57" s="2">
        <v>95308.42</v>
      </c>
      <c r="ID57" s="2">
        <v>15912351.860000001</v>
      </c>
    </row>
    <row r="58" spans="7:238" x14ac:dyDescent="0.2">
      <c r="HS58" s="2">
        <v>45413</v>
      </c>
      <c r="HU58" s="2">
        <v>3436429.89</v>
      </c>
      <c r="HW58" s="2">
        <v>1383528.39</v>
      </c>
      <c r="HX58" s="2">
        <v>2131413.88</v>
      </c>
      <c r="HY58" s="2">
        <v>788105</v>
      </c>
      <c r="HZ58" s="2">
        <v>339495.69</v>
      </c>
      <c r="IA58" s="2">
        <v>187617.95</v>
      </c>
      <c r="IC58" s="2">
        <v>64228.38</v>
      </c>
      <c r="ID58" s="2">
        <v>8330819.1800000006</v>
      </c>
    </row>
  </sheetData>
  <conditionalFormatting sqref="C29:C35 E29:P35 C37:C38 E37:P38 C40:C42 E40:P42 C44:C46 E44:P46 C48 E48:P48 G50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R29:R35 R37">
    <cfRule type="cellIs" dxfId="9" priority="3" stopIfTrue="1" operator="greaterThanOrEqual">
      <formula>0</formula>
    </cfRule>
    <cfRule type="cellIs" dxfId="8" priority="4" stopIfTrue="1" operator="lessThan">
      <formula>0</formula>
    </cfRule>
  </conditionalFormatting>
  <conditionalFormatting sqref="R40:R42 R44:R46 R48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ageMargins left="0.25" right="0.25" top="0.25" bottom="0.25" header="0.5" footer="0.5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20CC7-1B44-4D10-ABBB-D344648B37A7}">
  <sheetPr>
    <tabColor theme="4" tint="-0.249977111117893"/>
    <pageSetUpPr fitToPage="1"/>
  </sheetPr>
  <dimension ref="A1:IY49"/>
  <sheetViews>
    <sheetView zoomScale="80" zoomScaleNormal="80" zoomScaleSheetLayoutView="80" workbookViewId="0">
      <selection activeCell="P33" sqref="P33"/>
    </sheetView>
  </sheetViews>
  <sheetFormatPr defaultRowHeight="12.75" x14ac:dyDescent="0.2"/>
  <cols>
    <col min="1" max="1" width="33.85546875" style="2" customWidth="1"/>
    <col min="2" max="2" width="1.28515625" style="2" customWidth="1"/>
    <col min="3" max="3" width="11.5703125" style="2" customWidth="1"/>
    <col min="4" max="4" width="1.28515625" style="2" customWidth="1"/>
    <col min="5" max="16" width="8.7109375" style="2" customWidth="1"/>
    <col min="17" max="17" width="1.28515625" style="2" customWidth="1"/>
    <col min="18" max="18" width="9.7109375" style="2" customWidth="1"/>
    <col min="19" max="16384" width="9.140625" style="2"/>
  </cols>
  <sheetData>
    <row r="1" spans="1:259" ht="19.5" x14ac:dyDescent="0.4">
      <c r="A1" s="1" t="s">
        <v>0</v>
      </c>
    </row>
    <row r="2" spans="1:259" ht="19.5" x14ac:dyDescent="0.4">
      <c r="A2" s="3" t="s">
        <v>1</v>
      </c>
    </row>
    <row r="3" spans="1:259" ht="10.5" customHeight="1" x14ac:dyDescent="0.25">
      <c r="A3" s="4"/>
    </row>
    <row r="4" spans="1:259" ht="19.5" x14ac:dyDescent="0.4">
      <c r="A4" s="5" t="s">
        <v>2</v>
      </c>
      <c r="C4" s="6" t="s">
        <v>3</v>
      </c>
      <c r="E4" s="7">
        <v>44927</v>
      </c>
      <c r="F4" s="7">
        <v>44958</v>
      </c>
      <c r="G4" s="7">
        <v>44986</v>
      </c>
      <c r="H4" s="7">
        <v>45017</v>
      </c>
      <c r="I4" s="7">
        <v>45047</v>
      </c>
      <c r="J4" s="7">
        <v>45078</v>
      </c>
      <c r="K4" s="7">
        <v>45108</v>
      </c>
      <c r="L4" s="7">
        <v>45139</v>
      </c>
      <c r="M4" s="7">
        <v>45170</v>
      </c>
      <c r="N4" s="7">
        <v>45200</v>
      </c>
      <c r="O4" s="7">
        <v>45231</v>
      </c>
      <c r="P4" s="7">
        <v>45261</v>
      </c>
      <c r="R4" s="8" t="s">
        <v>4</v>
      </c>
    </row>
    <row r="5" spans="1:259" x14ac:dyDescent="0.2">
      <c r="A5" s="9" t="s">
        <v>5</v>
      </c>
      <c r="C5" s="10">
        <f>SUM(E5:P5)</f>
        <v>239.86238065000001</v>
      </c>
      <c r="E5" s="11">
        <f>IF(SUM([1]Data!II9:II16)=0,"",SUM([1]Data!II9:II16))</f>
        <v>26.560440149999998</v>
      </c>
      <c r="F5" s="11">
        <f>IF(SUM([1]Data!IJ9:IJ16)=0,"",SUM([1]Data!IJ9:IJ16))</f>
        <v>23.019790779999997</v>
      </c>
      <c r="G5" s="11">
        <f>IF(SUM([1]Data!IK9:IK16)=0,"",SUM([1]Data!IK9:IK16))</f>
        <v>18.996081719999996</v>
      </c>
      <c r="H5" s="11">
        <f>IF(SUM([1]Data!IL9:IL16)=0,"",SUM([1]Data!IL9:IL16))</f>
        <v>19.873000730000001</v>
      </c>
      <c r="I5" s="11">
        <f>IF(SUM([1]Data!IM9:IM16)=0,"",SUM([1]Data!IM9:IM16))</f>
        <v>16.383087560000003</v>
      </c>
      <c r="J5" s="11">
        <f>IF(SUM([1]Data!IN9:IN16)=0,"",SUM([1]Data!IN9:IN16))</f>
        <v>19.538929630000002</v>
      </c>
      <c r="K5" s="11">
        <f>IF(SUM([1]Data!IO9:IO16)=0,"",SUM([1]Data!IO9:IO16))</f>
        <v>21.280033899999996</v>
      </c>
      <c r="L5" s="11">
        <f>IF(SUM([1]Data!IP9:IP16)=0,"",SUM([1]Data!IP9:IP16))</f>
        <v>18.805499620000003</v>
      </c>
      <c r="M5" s="11">
        <f>IF(SUM([1]Data!IQ9:IQ16)=0,"",SUM([1]Data!IQ9:IQ16))</f>
        <v>22.188059549999995</v>
      </c>
      <c r="N5" s="11">
        <f>IF(SUM([1]Data!IR9:IR16)=0,"",SUM([1]Data!IR9:IR16))</f>
        <v>19.027262429999997</v>
      </c>
      <c r="O5" s="11">
        <f>IF(SUM([1]Data!IS9:IS16)=0,"",SUM([1]Data!IS9:IS16))</f>
        <v>18.497927859999997</v>
      </c>
      <c r="P5" s="11">
        <f>IF(SUM([1]Data!IT9:IT16)=0,"",SUM([1]Data!IT9:IT16))</f>
        <v>15.692266720000001</v>
      </c>
      <c r="R5" s="12">
        <f>SUM($E5:N5)</f>
        <v>205.67218607000001</v>
      </c>
      <c r="S5" s="13"/>
      <c r="T5" s="14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259" x14ac:dyDescent="0.2">
      <c r="A6" s="9" t="s">
        <v>6</v>
      </c>
      <c r="C6" s="15">
        <f>SUM(E6:P6)</f>
        <v>119.50712406999999</v>
      </c>
      <c r="E6" s="16">
        <f>IF(SUM([1]Data!II21:II28)=0,"",SUM([1]Data!II21:II28))</f>
        <v>10.69291964</v>
      </c>
      <c r="F6" s="16">
        <f>IF(SUM([1]Data!IJ21:IJ28)=0,"",SUM([1]Data!IJ21:IJ28))</f>
        <v>10.388912449999999</v>
      </c>
      <c r="G6" s="16">
        <f>IF(SUM([1]Data!IK21:IK28)=0,"",SUM([1]Data!IK21:IK28))</f>
        <v>9.1330300900000001</v>
      </c>
      <c r="H6" s="16">
        <f>IF(SUM([1]Data!IL21:IL28)=0,"",SUM([1]Data!IL21:IL28))</f>
        <v>9.6983883399999975</v>
      </c>
      <c r="I6" s="16">
        <f>IF(SUM([1]Data!IM21:IM28)=0,"",SUM([1]Data!IM21:IM28))</f>
        <v>8.789638609999999</v>
      </c>
      <c r="J6" s="16">
        <f>IF(SUM([1]Data!IN21:IN28)=0,"",SUM([1]Data!IN21:IN28))</f>
        <v>9.7395979899999983</v>
      </c>
      <c r="K6" s="16">
        <f>IF(SUM([1]Data!IO21:IO28)=0,"",SUM([1]Data!IO21:IO28))</f>
        <v>10.525710439999999</v>
      </c>
      <c r="L6" s="16">
        <f>IF(SUM([1]Data!IP21:IP28)=0,"",SUM([1]Data!IP21:IP28))</f>
        <v>9.9329246199999996</v>
      </c>
      <c r="M6" s="16">
        <f>IF(SUM([1]Data!IQ21:IQ28)=0,"",SUM([1]Data!IQ21:IQ28))</f>
        <v>12.13822439</v>
      </c>
      <c r="N6" s="16">
        <f>IF(SUM([1]Data!IR21:IR28)=0,"",SUM([1]Data!IR21:IR28))</f>
        <v>10.261720739999999</v>
      </c>
      <c r="O6" s="16">
        <f>IF(SUM([1]Data!IS21:IS28)=0,"",SUM([1]Data!IS21:IS28))</f>
        <v>9.7075204999999993</v>
      </c>
      <c r="P6" s="16">
        <f>IF(SUM([1]Data!IT21:IT28)=0,"",SUM([1]Data!IT21:IT28))</f>
        <v>8.4985362599999981</v>
      </c>
      <c r="R6" s="17">
        <f>SUM($E6:N6)</f>
        <v>101.30106730999999</v>
      </c>
      <c r="T6" s="14"/>
    </row>
    <row r="7" spans="1:259" x14ac:dyDescent="0.2">
      <c r="A7" s="9" t="s">
        <v>7</v>
      </c>
      <c r="C7" s="10">
        <f>SUM(C5:C6)</f>
        <v>359.36950472000001</v>
      </c>
      <c r="E7" s="11">
        <f>IF(OR(E5="",E6=""),"",SUM(E5:E6))</f>
        <v>37.253359789999998</v>
      </c>
      <c r="F7" s="11">
        <f t="shared" ref="F7:P7" si="0">IF(OR(F5="",F6=""),"",SUM(F5:F6))</f>
        <v>33.40870323</v>
      </c>
      <c r="G7" s="11">
        <f t="shared" si="0"/>
        <v>28.129111809999998</v>
      </c>
      <c r="H7" s="11">
        <f t="shared" si="0"/>
        <v>29.571389069999999</v>
      </c>
      <c r="I7" s="11">
        <f t="shared" si="0"/>
        <v>25.172726170000004</v>
      </c>
      <c r="J7" s="11">
        <f t="shared" si="0"/>
        <v>29.278527619999998</v>
      </c>
      <c r="K7" s="11">
        <f t="shared" si="0"/>
        <v>31.805744339999997</v>
      </c>
      <c r="L7" s="11">
        <f t="shared" si="0"/>
        <v>28.738424240000001</v>
      </c>
      <c r="M7" s="11">
        <f t="shared" si="0"/>
        <v>34.326283939999996</v>
      </c>
      <c r="N7" s="11">
        <f t="shared" si="0"/>
        <v>29.288983169999995</v>
      </c>
      <c r="O7" s="11">
        <f t="shared" si="0"/>
        <v>28.205448359999998</v>
      </c>
      <c r="P7" s="11">
        <f t="shared" si="0"/>
        <v>24.190802980000001</v>
      </c>
      <c r="R7" s="12">
        <f>SUM(R5:R6)</f>
        <v>306.97325338000002</v>
      </c>
      <c r="T7" s="14"/>
    </row>
    <row r="8" spans="1:259" ht="14.25" x14ac:dyDescent="0.2">
      <c r="A8" s="9"/>
      <c r="B8" s="16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8"/>
      <c r="IX8" s="2">
        <v>0.42182910000000001</v>
      </c>
      <c r="IY8" s="19">
        <f>AVERAGE(IV8:IX8)</f>
        <v>0.42182910000000001</v>
      </c>
    </row>
    <row r="9" spans="1:259" x14ac:dyDescent="0.2">
      <c r="A9" s="9" t="s">
        <v>8</v>
      </c>
      <c r="C9" s="10">
        <f>SUM(E9:P9)</f>
        <v>191.0353446</v>
      </c>
      <c r="E9" s="11">
        <f>IF([1]Data!II33=0,"",[1]Data!II33*0.9)</f>
        <v>20.0514042</v>
      </c>
      <c r="F9" s="11">
        <f>IF([1]Data!IJ33=0,"",[1]Data!IJ33*0.9)</f>
        <v>12.712836600000001</v>
      </c>
      <c r="G9" s="11">
        <f>IF([1]Data!IK33=0,"",[1]Data!IK33*0.9)</f>
        <v>10.2954708</v>
      </c>
      <c r="H9" s="11">
        <f>IF([1]Data!IL33=0,"",[1]Data!IL33*0.9)</f>
        <v>9.2680974000000003</v>
      </c>
      <c r="I9" s="11">
        <f>IF([1]Data!IM33=0,"",[1]Data!IM33*0.9)</f>
        <v>7.4592674999999993</v>
      </c>
      <c r="J9" s="11">
        <f>IF([1]Data!IN33=0,"",[1]Data!IN33*0.9)</f>
        <v>9.2576367000000008</v>
      </c>
      <c r="K9" s="11">
        <f>IF([1]Data!IO33=0,"",[1]Data!IO33*0.9)</f>
        <v>13.162604400000001</v>
      </c>
      <c r="L9" s="11">
        <f>IF([1]Data!IP33=0,"",[1]Data!IP33*0.9)</f>
        <v>20.121021000000002</v>
      </c>
      <c r="M9" s="11">
        <f>IF([1]Data!IQ33=0,"",[1]Data!IQ33*0.9)</f>
        <v>35.5888323</v>
      </c>
      <c r="N9" s="11">
        <f>IF([1]Data!IR33=0,"",[1]Data!IR33*0.9)</f>
        <v>17.924813100000001</v>
      </c>
      <c r="O9" s="11">
        <f>IF([1]Data!IS33=0,"",[1]Data!IS33*0.9)</f>
        <v>23.013688500000001</v>
      </c>
      <c r="P9" s="11">
        <f>IF([1]Data!IT33=0,"",[1]Data!IT33*0.9)</f>
        <v>12.179672099999999</v>
      </c>
      <c r="R9" s="12">
        <f>SUM($E9:N9)</f>
        <v>155.841984</v>
      </c>
      <c r="S9" s="13"/>
      <c r="T9" s="14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259" x14ac:dyDescent="0.2">
      <c r="A10" s="9" t="s">
        <v>9</v>
      </c>
      <c r="C10" s="15">
        <f>SUM(E10:P10)</f>
        <v>190.9229607</v>
      </c>
      <c r="E10" s="16">
        <f>IF([1]Data!II34=0,"",[1]Data!II34*0.9)</f>
        <v>26.796119399999998</v>
      </c>
      <c r="F10" s="16">
        <f>IF([1]Data!IJ34=0,"",[1]Data!IJ34*0.9)</f>
        <v>18.546936300000002</v>
      </c>
      <c r="G10" s="16">
        <f>IF([1]Data!IK34=0,"",[1]Data!IK34*0.9)</f>
        <v>24.5514267</v>
      </c>
      <c r="H10" s="16">
        <f>IF([1]Data!IL34=0,"",[1]Data!IL34*0.9)</f>
        <v>22.423042800000001</v>
      </c>
      <c r="I10" s="16">
        <f>IF([1]Data!IM34=0,"",[1]Data!IM34*0.9)</f>
        <v>13.962676500000001</v>
      </c>
      <c r="J10" s="16">
        <f>IF([1]Data!IN34=0,"",[1]Data!IN34*0.9)</f>
        <v>21.3412851</v>
      </c>
      <c r="K10" s="16">
        <f>IF([1]Data!IO34=0,"",[1]Data!IO34*0.9)</f>
        <v>20.961617400000002</v>
      </c>
      <c r="L10" s="16">
        <f>IF([1]Data!IP34=0,"",[1]Data!IP34*0.9)</f>
        <v>7.737454800000001</v>
      </c>
      <c r="M10" s="16">
        <f>IF([1]Data!IQ34=0,"",[1]Data!IQ34*0.9)</f>
        <v>10.138204799999999</v>
      </c>
      <c r="N10" s="16">
        <f>IF([1]Data!IR34=0,"",[1]Data!IR34*0.9)</f>
        <v>8.6429951999999997</v>
      </c>
      <c r="O10" s="16">
        <f>IF([1]Data!IS34=0,"",[1]Data!IS34*0.9)</f>
        <v>8.9080271999999994</v>
      </c>
      <c r="P10" s="16">
        <f>IF([1]Data!IT34=0,"",[1]Data!IT34*0.9)</f>
        <v>6.9131745000000002</v>
      </c>
      <c r="R10" s="17">
        <f>SUM($E10:N10)</f>
        <v>175.10175900000002</v>
      </c>
      <c r="S10" s="20"/>
      <c r="T10" s="14"/>
    </row>
    <row r="11" spans="1:259" x14ac:dyDescent="0.2">
      <c r="A11" s="9" t="s">
        <v>10</v>
      </c>
      <c r="C11" s="10">
        <f>SUM(C9:C10)</f>
        <v>381.95830530000001</v>
      </c>
      <c r="E11" s="11">
        <f>IF(E9="","",SUM(E9:E10))</f>
        <v>46.847523600000002</v>
      </c>
      <c r="F11" s="11">
        <f t="shared" ref="F11:P11" si="1">IF(F9="","",SUM(F9:F10))</f>
        <v>31.259772900000002</v>
      </c>
      <c r="G11" s="11">
        <f t="shared" si="1"/>
        <v>34.846897499999997</v>
      </c>
      <c r="H11" s="11">
        <f t="shared" si="1"/>
        <v>31.6911402</v>
      </c>
      <c r="I11" s="11">
        <f t="shared" si="1"/>
        <v>21.421944</v>
      </c>
      <c r="J11" s="11">
        <f t="shared" si="1"/>
        <v>30.598921799999999</v>
      </c>
      <c r="K11" s="11">
        <f t="shared" si="1"/>
        <v>34.124221800000001</v>
      </c>
      <c r="L11" s="11">
        <f t="shared" si="1"/>
        <v>27.858475800000004</v>
      </c>
      <c r="M11" s="11">
        <f t="shared" si="1"/>
        <v>45.727037099999997</v>
      </c>
      <c r="N11" s="11">
        <f t="shared" si="1"/>
        <v>26.567808300000003</v>
      </c>
      <c r="O11" s="11">
        <f t="shared" si="1"/>
        <v>31.9217157</v>
      </c>
      <c r="P11" s="11">
        <f t="shared" si="1"/>
        <v>19.092846600000001</v>
      </c>
      <c r="R11" s="12">
        <f>SUM(R9:R10)</f>
        <v>330.94374300000004</v>
      </c>
      <c r="T11" s="14"/>
    </row>
    <row r="12" spans="1:259" x14ac:dyDescent="0.2">
      <c r="A12" s="9"/>
      <c r="B12" s="16"/>
      <c r="C12" s="15"/>
      <c r="D12" s="16"/>
      <c r="E12" s="11" t="str">
        <f>IF(OR(E5="",E8=""),"",SUM(E5,E8))</f>
        <v/>
      </c>
      <c r="F12" s="11" t="str">
        <f t="shared" ref="F12:P12" si="2">IF(OR(F5="",F8=""),"",SUM(F5,F8))</f>
        <v/>
      </c>
      <c r="G12" s="11" t="str">
        <f t="shared" si="2"/>
        <v/>
      </c>
      <c r="H12" s="11" t="str">
        <f t="shared" si="2"/>
        <v/>
      </c>
      <c r="I12" s="11" t="str">
        <f t="shared" si="2"/>
        <v/>
      </c>
      <c r="J12" s="11" t="str">
        <f t="shared" si="2"/>
        <v/>
      </c>
      <c r="K12" s="11" t="str">
        <f t="shared" si="2"/>
        <v/>
      </c>
      <c r="L12" s="11" t="str">
        <f t="shared" si="2"/>
        <v/>
      </c>
      <c r="M12" s="11" t="str">
        <f t="shared" si="2"/>
        <v/>
      </c>
      <c r="N12" s="11" t="str">
        <f t="shared" si="2"/>
        <v/>
      </c>
      <c r="O12" s="11" t="str">
        <f t="shared" si="2"/>
        <v/>
      </c>
      <c r="P12" s="11" t="str">
        <f t="shared" si="2"/>
        <v/>
      </c>
      <c r="Q12" s="16"/>
      <c r="R12" s="18"/>
    </row>
    <row r="13" spans="1:259" x14ac:dyDescent="0.2">
      <c r="A13" s="21" t="s">
        <v>11</v>
      </c>
      <c r="B13" s="11"/>
      <c r="C13" s="10">
        <f>SUM(C7,C11)</f>
        <v>741.32781002000002</v>
      </c>
      <c r="D13" s="11"/>
      <c r="E13" s="11">
        <f>IF(OR(E7="",E11=""),"",SUM(E7,E11))</f>
        <v>84.100883390000007</v>
      </c>
      <c r="F13" s="11">
        <f t="shared" ref="F13:P13" si="3">IF(OR(F7="",F11=""),"",SUM(F7,F11))</f>
        <v>64.668476130000002</v>
      </c>
      <c r="G13" s="11">
        <f t="shared" si="3"/>
        <v>62.976009309999995</v>
      </c>
      <c r="H13" s="11">
        <f t="shared" si="3"/>
        <v>61.262529270000002</v>
      </c>
      <c r="I13" s="11">
        <f t="shared" si="3"/>
        <v>46.594670170000001</v>
      </c>
      <c r="J13" s="11">
        <f t="shared" si="3"/>
        <v>59.877449419999998</v>
      </c>
      <c r="K13" s="11">
        <f t="shared" si="3"/>
        <v>65.929966140000005</v>
      </c>
      <c r="L13" s="11">
        <f t="shared" si="3"/>
        <v>56.596900040000008</v>
      </c>
      <c r="M13" s="11">
        <f t="shared" si="3"/>
        <v>80.053321039999986</v>
      </c>
      <c r="N13" s="11">
        <f t="shared" si="3"/>
        <v>55.856791469999997</v>
      </c>
      <c r="O13" s="11">
        <f t="shared" si="3"/>
        <v>60.127164059999998</v>
      </c>
      <c r="P13" s="11">
        <f t="shared" si="3"/>
        <v>43.283649580000002</v>
      </c>
      <c r="Q13" s="11"/>
      <c r="R13" s="22">
        <f>SUM(R7,R11)</f>
        <v>637.91699638</v>
      </c>
    </row>
    <row r="14" spans="1:259" x14ac:dyDescent="0.2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1:259" x14ac:dyDescent="0.2">
      <c r="A15" s="2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T15" s="11"/>
    </row>
    <row r="16" spans="1:259" ht="19.5" x14ac:dyDescent="0.4">
      <c r="A16" s="5" t="s">
        <v>12</v>
      </c>
      <c r="E16" s="7">
        <v>45292</v>
      </c>
      <c r="F16" s="7">
        <v>45323</v>
      </c>
      <c r="G16" s="7">
        <v>45352</v>
      </c>
      <c r="H16" s="7">
        <v>45383</v>
      </c>
      <c r="I16" s="7">
        <v>45413</v>
      </c>
      <c r="J16" s="7">
        <v>45444</v>
      </c>
      <c r="K16" s="7">
        <v>45474</v>
      </c>
      <c r="L16" s="7">
        <v>45505</v>
      </c>
      <c r="M16" s="7">
        <v>45536</v>
      </c>
      <c r="N16" s="7">
        <v>45566</v>
      </c>
      <c r="O16" s="7">
        <v>45597</v>
      </c>
      <c r="P16" s="7">
        <v>45627</v>
      </c>
      <c r="Q16" s="7">
        <v>42370</v>
      </c>
      <c r="R16" s="8" t="str">
        <f>R4</f>
        <v>YTD Oct</v>
      </c>
      <c r="IY16" s="26" t="e">
        <f>AVERAGE(IV16:IX16)</f>
        <v>#DIV/0!</v>
      </c>
    </row>
    <row r="17" spans="1:259" x14ac:dyDescent="0.2">
      <c r="A17" s="9" t="s">
        <v>5</v>
      </c>
      <c r="E17" s="11">
        <f>IF(SUM([1]Data!IU9:IU16)=0,"",SUM([1]Data!IU9:IU16))</f>
        <v>16.508458100000002</v>
      </c>
      <c r="F17" s="11">
        <f>IF(SUM([1]Data!IV9:IV16)=0,"",SUM([1]Data!IV9:IV16))</f>
        <v>18.299236110000002</v>
      </c>
      <c r="G17" s="11">
        <f>IF(SUM([1]Data!IW9:IW16)=0,"",SUM([1]Data!IW9:IW16))</f>
        <v>14.618488280000003</v>
      </c>
      <c r="H17" s="11">
        <f>IF(SUM([1]Data!IX9:IX16)=0,"",SUM([1]Data!IX9:IX16))</f>
        <v>18.673253499999998</v>
      </c>
      <c r="I17" s="11">
        <f>IF(SUM([1]Data!IY9:IY16)=0,"",SUM([1]Data!IY9:IY16))</f>
        <v>17.179078330000003</v>
      </c>
      <c r="J17" s="11">
        <f>IF(SUM([1]Data!IZ9:IZ16)=0,"",SUM([1]Data!IZ9:IZ16))</f>
        <v>17.121948040000003</v>
      </c>
      <c r="K17" s="11">
        <f>IF(SUM([1]Data!JA9:JA16)=0,"",SUM([1]Data!JA9:JA16))</f>
        <v>18.091904630000002</v>
      </c>
      <c r="L17" s="11">
        <f>IF(SUM([1]Data!JB9:JB16)=0,"",SUM([1]Data!JB9:JB16))</f>
        <v>22.849488660000006</v>
      </c>
      <c r="M17" s="11">
        <f>IF(SUM([1]Data!JC9:JC16)=0,"",SUM([1]Data!JC9:JC16))</f>
        <v>22.330216050000004</v>
      </c>
      <c r="N17" s="11">
        <f>IF(SUM([1]Data!JD9:JD16)=0,"",SUM([1]Data!JD9:JD16))</f>
        <v>18.032783644506544</v>
      </c>
      <c r="O17" s="11" t="str">
        <f>IF(SUM([1]Data!JE9:JE16)=0,"",SUM([1]Data!JE9:JE16))</f>
        <v/>
      </c>
      <c r="P17" s="11" t="str">
        <f>IF(SUM([1]Data!JF9:JF16)=0,"",SUM([1]Data!JF9:JF16))</f>
        <v/>
      </c>
      <c r="R17" s="12">
        <f>SUM($E17:N17)</f>
        <v>183.70485534450654</v>
      </c>
      <c r="T17" s="13"/>
      <c r="U17" s="13"/>
      <c r="V17" s="13"/>
      <c r="W17" s="13"/>
      <c r="X17" s="13"/>
    </row>
    <row r="18" spans="1:259" x14ac:dyDescent="0.2">
      <c r="A18" s="9" t="s">
        <v>6</v>
      </c>
      <c r="E18" s="16">
        <f>IF(SUM([1]Data!IU21:IU28)=0,"",SUM([1]Data!IU21:IU28))</f>
        <v>7.6705380299999995</v>
      </c>
      <c r="F18" s="16">
        <f>IF(SUM([1]Data!IV21:IV28)=0,"",SUM([1]Data!IV21:IV28))</f>
        <v>9.0841798100000002</v>
      </c>
      <c r="G18" s="16">
        <f>IF(SUM([1]Data!IW21:IW28)=0,"",SUM([1]Data!IW21:IW28))</f>
        <v>7.7321593599999998</v>
      </c>
      <c r="H18" s="16">
        <f>IF(SUM([1]Data!IX21:IX28)=0,"",SUM([1]Data!IX21:IX28))</f>
        <v>8.1962668300000008</v>
      </c>
      <c r="I18" s="16">
        <f>IF(SUM([1]Data!IY21:IY28)=0,"",SUM([1]Data!IY21:IY28))</f>
        <v>9.1656196099999985</v>
      </c>
      <c r="J18" s="16">
        <f>IF(SUM([1]Data!IZ21:IZ28)=0,"",SUM([1]Data!IZ21:IZ28))</f>
        <v>9.6583525899999998</v>
      </c>
      <c r="K18" s="16">
        <f>IF(SUM([1]Data!JA21:JA28)=0,"",SUM([1]Data!JA21:JA28))</f>
        <v>8.5474969000000023</v>
      </c>
      <c r="L18" s="16">
        <f>IF(SUM([1]Data!JB21:JB28)=0,"",SUM([1]Data!JB21:JB28))</f>
        <v>11.09453738</v>
      </c>
      <c r="M18" s="16">
        <f>IF(SUM([1]Data!JC21:JC28)=0,"",SUM([1]Data!JC21:JC28))</f>
        <v>11.667241630000001</v>
      </c>
      <c r="N18" s="16">
        <f>IF(SUM([1]Data!JD21:JD28)=0,"",SUM([1]Data!JD21:JD28))</f>
        <v>10.160292120528263</v>
      </c>
      <c r="O18" s="16" t="str">
        <f>IF(SUM([1]Data!JE21:JE28)=0,"",SUM([1]Data!JE21:JE28))</f>
        <v/>
      </c>
      <c r="P18" s="16" t="str">
        <f>IF(SUM([1]Data!JF21:JF28)=0,"",SUM([1]Data!JF21:JF28))</f>
        <v/>
      </c>
      <c r="R18" s="17">
        <f>SUM($E18:N18)</f>
        <v>92.976684260528287</v>
      </c>
      <c r="T18" s="13"/>
    </row>
    <row r="19" spans="1:259" x14ac:dyDescent="0.2">
      <c r="A19" s="9" t="s">
        <v>7</v>
      </c>
      <c r="E19" s="11">
        <f>IF(OR(E17="",E18=""),"",SUM(E17:E18))</f>
        <v>24.178996130000002</v>
      </c>
      <c r="F19" s="11">
        <f t="shared" ref="F19:P19" si="4">IF(OR(F17="",F18=""),"",SUM(F17:F18))</f>
        <v>27.383415920000004</v>
      </c>
      <c r="G19" s="11">
        <f t="shared" si="4"/>
        <v>22.350647640000002</v>
      </c>
      <c r="H19" s="11">
        <f t="shared" si="4"/>
        <v>26.86952033</v>
      </c>
      <c r="I19" s="11">
        <f t="shared" si="4"/>
        <v>26.344697940000003</v>
      </c>
      <c r="J19" s="11">
        <f t="shared" si="4"/>
        <v>26.780300630000003</v>
      </c>
      <c r="K19" s="11">
        <f t="shared" si="4"/>
        <v>26.639401530000004</v>
      </c>
      <c r="L19" s="11">
        <f t="shared" si="4"/>
        <v>33.944026040000004</v>
      </c>
      <c r="M19" s="11">
        <f t="shared" si="4"/>
        <v>33.997457680000004</v>
      </c>
      <c r="N19" s="11">
        <f t="shared" si="4"/>
        <v>28.193075765034806</v>
      </c>
      <c r="O19" s="11" t="str">
        <f t="shared" si="4"/>
        <v/>
      </c>
      <c r="P19" s="11" t="str">
        <f t="shared" si="4"/>
        <v/>
      </c>
      <c r="R19" s="12">
        <f>SUM(R17:R18)</f>
        <v>276.6815396050348</v>
      </c>
      <c r="T19" s="27"/>
    </row>
    <row r="20" spans="1:259" ht="14.25" x14ac:dyDescent="0.2">
      <c r="A20" s="9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R20" s="18"/>
      <c r="IX20" s="2">
        <v>0.30997675000000002</v>
      </c>
      <c r="IY20" s="19">
        <f>AVERAGE(IV20:IX20)</f>
        <v>0.30997675000000002</v>
      </c>
    </row>
    <row r="21" spans="1:259" x14ac:dyDescent="0.2">
      <c r="A21" s="9" t="s">
        <v>8</v>
      </c>
      <c r="E21" s="11">
        <f>IF([1]Data!IU33=0,"",[1]Data!IU33*0.9)</f>
        <v>18.793991699999999</v>
      </c>
      <c r="F21" s="11">
        <f>IF([1]Data!IV33=0,"",[1]Data!IV33*0.9)</f>
        <v>37.516154399999998</v>
      </c>
      <c r="G21" s="11">
        <f>IF([1]Data!IW33=0,"",[1]Data!IW33*0.9)</f>
        <v>13.332247200000001</v>
      </c>
      <c r="H21" s="11">
        <f>IF([1]Data!IX33=0,"",[1]Data!IX33*0.9)</f>
        <v>14.5198278</v>
      </c>
      <c r="I21" s="11">
        <f>IF([1]Data!IY33=0,"",[1]Data!IY33*0.9)</f>
        <v>13.585833000000001</v>
      </c>
      <c r="J21" s="11">
        <f>IF([1]Data!IZ33=0,"",[1]Data!IZ33*0.9)</f>
        <v>18.3705876</v>
      </c>
      <c r="K21" s="11">
        <f>IF([1]Data!JA33=0,"",[1]Data!JA33*0.9)</f>
        <v>20.420736299999998</v>
      </c>
      <c r="L21" s="11">
        <f>IF([1]Data!JB33=0,"",[1]Data!JB33*0.9)</f>
        <v>29.107931400000002</v>
      </c>
      <c r="M21" s="11">
        <f>IF([1]Data!JC33=0,"",[1]Data!JC33*0.9)</f>
        <v>22.229701200000001</v>
      </c>
      <c r="N21" s="11">
        <f>IF([1]Data!JD33=0,"",[1]Data!JD33*0.9)</f>
        <v>18.1891845</v>
      </c>
      <c r="O21" s="11" t="str">
        <f>IF([1]Data!JE33=0,"",[1]Data!JE33*0.9)</f>
        <v/>
      </c>
      <c r="P21" s="11" t="str">
        <f>IF([1]Data!JF33=0,"",[1]Data!JF33*0.9)</f>
        <v/>
      </c>
      <c r="R21" s="12">
        <f>SUM($E21:N21)</f>
        <v>206.06619509999999</v>
      </c>
      <c r="T21" s="13"/>
      <c r="U21" s="13"/>
    </row>
    <row r="22" spans="1:259" x14ac:dyDescent="0.2">
      <c r="A22" s="9" t="s">
        <v>9</v>
      </c>
      <c r="E22" s="16">
        <f>IF([1]Data!IU34=0,"",[1]Data!IU34*0.9)</f>
        <v>9.9514152000000013</v>
      </c>
      <c r="F22" s="16">
        <f>IF([1]Data!IV34=0,"",[1]Data!IV34*0.9)</f>
        <v>8.8319115000000004</v>
      </c>
      <c r="G22" s="16">
        <f>IF([1]Data!IW34=0,"",[1]Data!IW34*0.9)</f>
        <v>6.2133525000000001</v>
      </c>
      <c r="H22" s="16">
        <f>IF([1]Data!IX34=0,"",[1]Data!IX34*0.9)</f>
        <v>12.640065300000002</v>
      </c>
      <c r="I22" s="16">
        <f>IF([1]Data!IY34=0,"",[1]Data!IY34*0.9)</f>
        <v>7.9823646000000004</v>
      </c>
      <c r="J22" s="16">
        <f>IF([1]Data!IZ34=0,"",[1]Data!IZ34*0.9)</f>
        <v>7.0435170000000005</v>
      </c>
      <c r="K22" s="16">
        <f>IF([1]Data!JA34=0,"",[1]Data!JA34*0.9)</f>
        <v>11.060592300000001</v>
      </c>
      <c r="L22" s="16">
        <f>IF([1]Data!JB34=0,"",[1]Data!JB34*0.9)</f>
        <v>11.9378592</v>
      </c>
      <c r="M22" s="16">
        <f>IF([1]Data!JC34=0,"",[1]Data!JC34*0.9)</f>
        <v>11.7928233</v>
      </c>
      <c r="N22" s="16">
        <f>IF([1]Data!JD34=0,"",[1]Data!JD34*0.9)</f>
        <v>6.9439311000000004</v>
      </c>
      <c r="O22" s="16" t="str">
        <f>IF([1]Data!JE34=0,"",[1]Data!JE34*0.9)</f>
        <v/>
      </c>
      <c r="P22" s="16" t="str">
        <f>IF([1]Data!JF34=0,"",[1]Data!JF34*0.9)</f>
        <v/>
      </c>
      <c r="R22" s="17">
        <f>SUM($E22:N22)</f>
        <v>94.397832000000008</v>
      </c>
      <c r="T22" s="13"/>
      <c r="U22" s="20"/>
    </row>
    <row r="23" spans="1:259" x14ac:dyDescent="0.2">
      <c r="A23" s="9" t="s">
        <v>10</v>
      </c>
      <c r="E23" s="11">
        <f>IF(E21="","",SUM(E21:E22))</f>
        <v>28.745406899999999</v>
      </c>
      <c r="F23" s="11">
        <f t="shared" ref="F23:P23" si="5">IF(F21="","",SUM(F21:F22))</f>
        <v>46.348065899999995</v>
      </c>
      <c r="G23" s="11">
        <f t="shared" si="5"/>
        <v>19.5455997</v>
      </c>
      <c r="H23" s="11">
        <f t="shared" si="5"/>
        <v>27.159893100000001</v>
      </c>
      <c r="I23" s="11">
        <f t="shared" si="5"/>
        <v>21.568197600000001</v>
      </c>
      <c r="J23" s="11">
        <f t="shared" si="5"/>
        <v>25.414104600000002</v>
      </c>
      <c r="K23" s="11">
        <f t="shared" si="5"/>
        <v>31.481328599999998</v>
      </c>
      <c r="L23" s="11">
        <f t="shared" si="5"/>
        <v>41.045790600000004</v>
      </c>
      <c r="M23" s="11">
        <f t="shared" si="5"/>
        <v>34.022524500000003</v>
      </c>
      <c r="N23" s="11">
        <f t="shared" si="5"/>
        <v>25.1331156</v>
      </c>
      <c r="O23" s="11" t="str">
        <f t="shared" si="5"/>
        <v/>
      </c>
      <c r="P23" s="11" t="str">
        <f t="shared" si="5"/>
        <v/>
      </c>
      <c r="R23" s="12">
        <f>SUM(R21:R22)</f>
        <v>300.46402710000001</v>
      </c>
      <c r="T23" s="13"/>
    </row>
    <row r="24" spans="1:259" x14ac:dyDescent="0.2">
      <c r="A24" s="9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R24" s="18"/>
    </row>
    <row r="25" spans="1:259" x14ac:dyDescent="0.2">
      <c r="A25" s="21" t="s">
        <v>11</v>
      </c>
      <c r="E25" s="11">
        <f>IF(OR(E19="",E23=""),"",SUM(E19,E23))</f>
        <v>52.924403030000001</v>
      </c>
      <c r="F25" s="11">
        <f t="shared" ref="F25:P25" si="6">IF(OR(F19="",F23=""),"",SUM(F19,F23))</f>
        <v>73.731481819999999</v>
      </c>
      <c r="G25" s="11">
        <f t="shared" si="6"/>
        <v>41.896247340000002</v>
      </c>
      <c r="H25" s="11">
        <f t="shared" si="6"/>
        <v>54.029413430000005</v>
      </c>
      <c r="I25" s="11">
        <f t="shared" si="6"/>
        <v>47.912895540000008</v>
      </c>
      <c r="J25" s="11">
        <f t="shared" si="6"/>
        <v>52.194405230000001</v>
      </c>
      <c r="K25" s="11">
        <f t="shared" si="6"/>
        <v>58.120730129999998</v>
      </c>
      <c r="L25" s="11">
        <f t="shared" si="6"/>
        <v>74.989816640000015</v>
      </c>
      <c r="M25" s="11">
        <f t="shared" si="6"/>
        <v>68.01998218</v>
      </c>
      <c r="N25" s="11">
        <f t="shared" si="6"/>
        <v>53.326191365034802</v>
      </c>
      <c r="O25" s="11" t="str">
        <f t="shared" si="6"/>
        <v/>
      </c>
      <c r="P25" s="11" t="str">
        <f t="shared" si="6"/>
        <v/>
      </c>
      <c r="R25" s="22">
        <f>SUM(R19,R23)</f>
        <v>577.14556670503475</v>
      </c>
    </row>
    <row r="26" spans="1:259" x14ac:dyDescent="0.2">
      <c r="A26" s="23"/>
      <c r="B26" s="25"/>
      <c r="C26" s="24"/>
      <c r="D26" s="25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25"/>
    </row>
    <row r="27" spans="1:259" x14ac:dyDescent="0.2">
      <c r="A27" s="21"/>
      <c r="C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259" ht="19.5" x14ac:dyDescent="0.4">
      <c r="A28" s="5" t="s">
        <v>13</v>
      </c>
      <c r="C28" s="7"/>
      <c r="E28" s="28" t="s">
        <v>14</v>
      </c>
      <c r="F28" s="28" t="s">
        <v>15</v>
      </c>
      <c r="G28" s="28" t="s">
        <v>16</v>
      </c>
      <c r="H28" s="28" t="s">
        <v>17</v>
      </c>
      <c r="I28" s="28" t="s">
        <v>18</v>
      </c>
      <c r="J28" s="28" t="s">
        <v>19</v>
      </c>
      <c r="K28" s="28" t="s">
        <v>20</v>
      </c>
      <c r="L28" s="28" t="s">
        <v>21</v>
      </c>
      <c r="M28" s="28" t="s">
        <v>22</v>
      </c>
      <c r="N28" s="28" t="s">
        <v>23</v>
      </c>
      <c r="O28" s="28" t="s">
        <v>24</v>
      </c>
      <c r="P28" s="28" t="s">
        <v>25</v>
      </c>
      <c r="R28" s="8" t="str">
        <f>+R4</f>
        <v>YTD Oct</v>
      </c>
      <c r="IY28" s="26" t="e">
        <f>AVERAGE(IV28:IX28)</f>
        <v>#DIV/0!</v>
      </c>
    </row>
    <row r="29" spans="1:259" x14ac:dyDescent="0.2">
      <c r="A29" s="9" t="s">
        <v>5</v>
      </c>
      <c r="C29" s="11"/>
      <c r="E29" s="11">
        <f>IF(E17="","",ROUND((E17-E5),3))</f>
        <v>-10.052</v>
      </c>
      <c r="F29" s="11">
        <f>IF(F17="","",ROUND((F17-F5),3))</f>
        <v>-4.7210000000000001</v>
      </c>
      <c r="G29" s="11">
        <f t="shared" ref="G29:O30" si="7">IF(G17="","",ROUND((G17-G5),3))</f>
        <v>-4.3780000000000001</v>
      </c>
      <c r="H29" s="11">
        <f t="shared" si="7"/>
        <v>-1.2</v>
      </c>
      <c r="I29" s="11">
        <f t="shared" si="7"/>
        <v>0.79600000000000004</v>
      </c>
      <c r="J29" s="11">
        <f t="shared" si="7"/>
        <v>-2.4169999999999998</v>
      </c>
      <c r="K29" s="11">
        <f t="shared" si="7"/>
        <v>-3.1880000000000002</v>
      </c>
      <c r="L29" s="11">
        <f t="shared" si="7"/>
        <v>4.0439999999999996</v>
      </c>
      <c r="M29" s="11">
        <f t="shared" si="7"/>
        <v>0.14199999999999999</v>
      </c>
      <c r="N29" s="11">
        <f t="shared" si="7"/>
        <v>-0.99399999999999999</v>
      </c>
      <c r="O29" s="11" t="str">
        <f t="shared" si="7"/>
        <v/>
      </c>
      <c r="P29" s="11" t="str">
        <f>IF(P17="","",ROUND((P17-P5),3))</f>
        <v/>
      </c>
      <c r="R29" s="12">
        <f>IF(R17&gt;0,R17-R5,"")</f>
        <v>-21.967330725493468</v>
      </c>
    </row>
    <row r="30" spans="1:259" x14ac:dyDescent="0.2">
      <c r="A30" s="9" t="s">
        <v>6</v>
      </c>
      <c r="C30" s="16"/>
      <c r="E30" s="16">
        <f>IF(E18="","",ROUND((E18-E6),3))</f>
        <v>-3.0219999999999998</v>
      </c>
      <c r="F30" s="16">
        <f>IF(F18="","",ROUND((F18-F6),3))</f>
        <v>-1.3049999999999999</v>
      </c>
      <c r="G30" s="16">
        <f>IF(G18="","",ROUND((G18-G6),3))</f>
        <v>-1.401</v>
      </c>
      <c r="H30" s="16">
        <f t="shared" si="7"/>
        <v>-1.502</v>
      </c>
      <c r="I30" s="16">
        <f t="shared" si="7"/>
        <v>0.376</v>
      </c>
      <c r="J30" s="16">
        <f t="shared" si="7"/>
        <v>-8.1000000000000003E-2</v>
      </c>
      <c r="K30" s="16">
        <f t="shared" si="7"/>
        <v>-1.978</v>
      </c>
      <c r="L30" s="16">
        <f t="shared" si="7"/>
        <v>1.1619999999999999</v>
      </c>
      <c r="M30" s="16">
        <f t="shared" si="7"/>
        <v>-0.47099999999999997</v>
      </c>
      <c r="N30" s="16">
        <f t="shared" si="7"/>
        <v>-0.10100000000000001</v>
      </c>
      <c r="O30" s="16" t="str">
        <f t="shared" si="7"/>
        <v/>
      </c>
      <c r="P30" s="16" t="str">
        <f>IF(P18="","",ROUND((P18-P6),3))</f>
        <v/>
      </c>
      <c r="R30" s="17">
        <f>IF(R18&gt;0,R18-R6,"")</f>
        <v>-8.3243830494717059</v>
      </c>
    </row>
    <row r="31" spans="1:259" x14ac:dyDescent="0.2">
      <c r="A31" s="9" t="s">
        <v>7</v>
      </c>
      <c r="C31" s="11"/>
      <c r="E31" s="11">
        <f>IF(E19="","",E29+E30)</f>
        <v>-13.074</v>
      </c>
      <c r="F31" s="11">
        <f t="shared" ref="F31:O31" si="8">IF(F19="","",F29+F30)</f>
        <v>-6.0259999999999998</v>
      </c>
      <c r="G31" s="11">
        <f t="shared" si="8"/>
        <v>-5.7789999999999999</v>
      </c>
      <c r="H31" s="11">
        <f t="shared" si="8"/>
        <v>-2.702</v>
      </c>
      <c r="I31" s="11">
        <f t="shared" si="8"/>
        <v>1.1720000000000002</v>
      </c>
      <c r="J31" s="11">
        <f t="shared" si="8"/>
        <v>-2.4979999999999998</v>
      </c>
      <c r="K31" s="11">
        <f t="shared" si="8"/>
        <v>-5.1660000000000004</v>
      </c>
      <c r="L31" s="11">
        <f t="shared" si="8"/>
        <v>5.2059999999999995</v>
      </c>
      <c r="M31" s="11">
        <f t="shared" si="8"/>
        <v>-0.32899999999999996</v>
      </c>
      <c r="N31" s="11">
        <f t="shared" si="8"/>
        <v>-1.095</v>
      </c>
      <c r="O31" s="11" t="str">
        <f t="shared" si="8"/>
        <v/>
      </c>
      <c r="P31" s="11" t="str">
        <f>IF(P19="","",P29+P30)</f>
        <v/>
      </c>
      <c r="R31" s="12">
        <f>IF(R19&gt;0,R29+R30,"")</f>
        <v>-30.291713774965174</v>
      </c>
    </row>
    <row r="32" spans="1:259" x14ac:dyDescent="0.2">
      <c r="A32" s="9"/>
      <c r="C32" s="11"/>
      <c r="E32" s="11" t="str">
        <f t="shared" ref="E32:O32" si="9">IF(E20="","",E20-E11)</f>
        <v/>
      </c>
      <c r="F32" s="11" t="str">
        <f t="shared" si="9"/>
        <v/>
      </c>
      <c r="G32" s="11" t="str">
        <f t="shared" si="9"/>
        <v/>
      </c>
      <c r="H32" s="11" t="str">
        <f t="shared" si="9"/>
        <v/>
      </c>
      <c r="I32" s="11" t="str">
        <f t="shared" si="9"/>
        <v/>
      </c>
      <c r="J32" s="11" t="str">
        <f t="shared" si="9"/>
        <v/>
      </c>
      <c r="K32" s="11" t="str">
        <f t="shared" si="9"/>
        <v/>
      </c>
      <c r="L32" s="11" t="str">
        <f t="shared" si="9"/>
        <v/>
      </c>
      <c r="M32" s="11" t="str">
        <f t="shared" si="9"/>
        <v/>
      </c>
      <c r="N32" s="11" t="str">
        <f t="shared" si="9"/>
        <v/>
      </c>
      <c r="O32" s="11" t="str">
        <f t="shared" si="9"/>
        <v/>
      </c>
      <c r="P32" s="11" t="str">
        <f>IF(P20="","",P20-P11)</f>
        <v/>
      </c>
      <c r="R32" s="12" t="str">
        <f>IF(R20="","",R20-R11)</f>
        <v/>
      </c>
    </row>
    <row r="33" spans="1:259" x14ac:dyDescent="0.2">
      <c r="A33" s="9" t="s">
        <v>8</v>
      </c>
      <c r="C33" s="11"/>
      <c r="E33" s="11">
        <f>IF(E21="","",ROUND((E21-E9),3))</f>
        <v>-1.2569999999999999</v>
      </c>
      <c r="F33" s="11">
        <f>IF(F21="","",ROUND((F21-F9),3))</f>
        <v>24.803000000000001</v>
      </c>
      <c r="G33" s="11">
        <f t="shared" ref="G33:O34" si="10">IF(G21="","",ROUND((G21-G9),3))</f>
        <v>3.0369999999999999</v>
      </c>
      <c r="H33" s="11">
        <f t="shared" si="10"/>
        <v>5.2519999999999998</v>
      </c>
      <c r="I33" s="11">
        <f t="shared" si="10"/>
        <v>6.1269999999999998</v>
      </c>
      <c r="J33" s="11">
        <f t="shared" si="10"/>
        <v>9.1129999999999995</v>
      </c>
      <c r="K33" s="11">
        <f t="shared" si="10"/>
        <v>7.258</v>
      </c>
      <c r="L33" s="11">
        <f t="shared" si="10"/>
        <v>8.9870000000000001</v>
      </c>
      <c r="M33" s="11">
        <f t="shared" si="10"/>
        <v>-13.359</v>
      </c>
      <c r="N33" s="11">
        <f t="shared" si="10"/>
        <v>0.26400000000000001</v>
      </c>
      <c r="O33" s="11" t="str">
        <f t="shared" si="10"/>
        <v/>
      </c>
      <c r="P33" s="11" t="str">
        <f>IF(P21="","",ROUND((P21-P9),3))</f>
        <v/>
      </c>
      <c r="R33" s="12">
        <f>IF(R21&gt;0,R21-R9,"")</f>
        <v>50.224211099999991</v>
      </c>
      <c r="IY33" s="2">
        <v>15.095370000000001</v>
      </c>
    </row>
    <row r="34" spans="1:259" x14ac:dyDescent="0.2">
      <c r="A34" s="9" t="s">
        <v>9</v>
      </c>
      <c r="C34" s="16"/>
      <c r="E34" s="16">
        <f>IF(E22="","",ROUND((E22-E10),3))</f>
        <v>-16.844999999999999</v>
      </c>
      <c r="F34" s="16">
        <f>IF(F22="","",ROUND((F22-F10),3))</f>
        <v>-9.7149999999999999</v>
      </c>
      <c r="G34" s="16">
        <f>IF(G22="","",ROUND((G22-G10),3))</f>
        <v>-18.338000000000001</v>
      </c>
      <c r="H34" s="16">
        <f t="shared" si="10"/>
        <v>-9.7829999999999995</v>
      </c>
      <c r="I34" s="16">
        <f t="shared" si="10"/>
        <v>-5.98</v>
      </c>
      <c r="J34" s="16">
        <f t="shared" si="10"/>
        <v>-14.298</v>
      </c>
      <c r="K34" s="16">
        <f t="shared" si="10"/>
        <v>-9.9009999999999998</v>
      </c>
      <c r="L34" s="16">
        <f t="shared" si="10"/>
        <v>4.2</v>
      </c>
      <c r="M34" s="16">
        <f t="shared" si="10"/>
        <v>1.655</v>
      </c>
      <c r="N34" s="16">
        <f t="shared" si="10"/>
        <v>-1.6990000000000001</v>
      </c>
      <c r="O34" s="16" t="str">
        <f t="shared" si="10"/>
        <v/>
      </c>
      <c r="P34" s="16" t="str">
        <f>IF(P22="","",ROUND((P22-P10),3))</f>
        <v/>
      </c>
      <c r="R34" s="17">
        <f>IF(R22&gt;0,R22-R10,"")</f>
        <v>-80.703927000000007</v>
      </c>
      <c r="IY34" s="2">
        <v>8.5201100000000007</v>
      </c>
    </row>
    <row r="35" spans="1:259" x14ac:dyDescent="0.2">
      <c r="A35" s="9" t="s">
        <v>10</v>
      </c>
      <c r="C35" s="11"/>
      <c r="E35" s="11">
        <f>IF(E23="","",E33+E34)</f>
        <v>-18.102</v>
      </c>
      <c r="F35" s="11">
        <f t="shared" ref="F35:O35" si="11">IF(F23="","",F33+F34)</f>
        <v>15.088000000000001</v>
      </c>
      <c r="G35" s="11">
        <f t="shared" si="11"/>
        <v>-15.301000000000002</v>
      </c>
      <c r="H35" s="11">
        <f t="shared" si="11"/>
        <v>-4.5309999999999997</v>
      </c>
      <c r="I35" s="11">
        <f t="shared" si="11"/>
        <v>0.14699999999999935</v>
      </c>
      <c r="J35" s="11">
        <f t="shared" si="11"/>
        <v>-5.1850000000000005</v>
      </c>
      <c r="K35" s="11">
        <f t="shared" si="11"/>
        <v>-2.6429999999999998</v>
      </c>
      <c r="L35" s="11">
        <f t="shared" si="11"/>
        <v>13.187000000000001</v>
      </c>
      <c r="M35" s="11">
        <f t="shared" si="11"/>
        <v>-11.704000000000001</v>
      </c>
      <c r="N35" s="11">
        <f t="shared" si="11"/>
        <v>-1.4350000000000001</v>
      </c>
      <c r="O35" s="11" t="str">
        <f t="shared" si="11"/>
        <v/>
      </c>
      <c r="P35" s="11" t="str">
        <f>IF(P23="","",P33+P34)</f>
        <v/>
      </c>
      <c r="R35" s="12">
        <f>IF(R23&gt;0,R33+R34,"")</f>
        <v>-30.479715900000016</v>
      </c>
    </row>
    <row r="36" spans="1:259" x14ac:dyDescent="0.2">
      <c r="R36" s="18"/>
    </row>
    <row r="37" spans="1:259" x14ac:dyDescent="0.2">
      <c r="A37" s="9" t="s">
        <v>11</v>
      </c>
      <c r="C37" s="11"/>
      <c r="E37" s="11">
        <f t="shared" ref="E37:O37" si="12">IF(E25="","",E31+E35)</f>
        <v>-31.176000000000002</v>
      </c>
      <c r="F37" s="11">
        <f t="shared" si="12"/>
        <v>9.0620000000000012</v>
      </c>
      <c r="G37" s="11">
        <f t="shared" si="12"/>
        <v>-21.080000000000002</v>
      </c>
      <c r="H37" s="11">
        <f t="shared" si="12"/>
        <v>-7.2329999999999997</v>
      </c>
      <c r="I37" s="11">
        <f t="shared" si="12"/>
        <v>1.3189999999999995</v>
      </c>
      <c r="J37" s="11">
        <f t="shared" si="12"/>
        <v>-7.6829999999999998</v>
      </c>
      <c r="K37" s="11">
        <f t="shared" si="12"/>
        <v>-7.8090000000000002</v>
      </c>
      <c r="L37" s="11">
        <f t="shared" si="12"/>
        <v>18.393000000000001</v>
      </c>
      <c r="M37" s="11">
        <f t="shared" si="12"/>
        <v>-12.033000000000001</v>
      </c>
      <c r="N37" s="11">
        <f t="shared" si="12"/>
        <v>-2.5300000000000002</v>
      </c>
      <c r="O37" s="11" t="str">
        <f t="shared" si="12"/>
        <v/>
      </c>
      <c r="P37" s="11" t="str">
        <f>IF(P25="","",P31+P35)</f>
        <v/>
      </c>
      <c r="R37" s="12">
        <f>IF((R19*R23)&gt;0,R31+R35,"")</f>
        <v>-60.771429674965191</v>
      </c>
      <c r="T37" s="11"/>
    </row>
    <row r="38" spans="1:259" x14ac:dyDescent="0.2">
      <c r="A38" s="9"/>
      <c r="C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R38" s="18"/>
    </row>
    <row r="39" spans="1:259" x14ac:dyDescent="0.2">
      <c r="A39" s="9"/>
      <c r="R39" s="18"/>
    </row>
    <row r="40" spans="1:259" x14ac:dyDescent="0.2">
      <c r="A40" s="9" t="s">
        <v>5</v>
      </c>
      <c r="C40" s="27"/>
      <c r="E40" s="27">
        <f>IF(E17="","",ROUND((E17/E5-1),3))</f>
        <v>-0.378</v>
      </c>
      <c r="F40" s="27">
        <f t="shared" ref="F40:O42" si="13">IF(F17="","",ROUND((F17/F5-1),3))</f>
        <v>-0.20499999999999999</v>
      </c>
      <c r="G40" s="27">
        <f t="shared" si="13"/>
        <v>-0.23</v>
      </c>
      <c r="H40" s="27">
        <f t="shared" si="13"/>
        <v>-0.06</v>
      </c>
      <c r="I40" s="27">
        <f t="shared" si="13"/>
        <v>4.9000000000000002E-2</v>
      </c>
      <c r="J40" s="27">
        <f t="shared" si="13"/>
        <v>-0.124</v>
      </c>
      <c r="K40" s="27">
        <f t="shared" si="13"/>
        <v>-0.15</v>
      </c>
      <c r="L40" s="27">
        <f t="shared" si="13"/>
        <v>0.215</v>
      </c>
      <c r="M40" s="27">
        <f t="shared" si="13"/>
        <v>6.0000000000000001E-3</v>
      </c>
      <c r="N40" s="27">
        <f t="shared" si="13"/>
        <v>-5.1999999999999998E-2</v>
      </c>
      <c r="O40" s="27" t="str">
        <f t="shared" si="13"/>
        <v/>
      </c>
      <c r="P40" s="27" t="str">
        <f>IF(P17="","",ROUND((P17/P5-1),3))</f>
        <v/>
      </c>
      <c r="R40" s="29">
        <f>IF(R17&gt;0,R17/R5-1,"")</f>
        <v>-0.10680749373674159</v>
      </c>
    </row>
    <row r="41" spans="1:259" x14ac:dyDescent="0.2">
      <c r="A41" s="9" t="s">
        <v>6</v>
      </c>
      <c r="C41" s="30"/>
      <c r="E41" s="30">
        <f>IF(E18="","",ROUND((E18/E6-1),3))</f>
        <v>-0.28299999999999997</v>
      </c>
      <c r="F41" s="30">
        <f t="shared" si="13"/>
        <v>-0.126</v>
      </c>
      <c r="G41" s="30">
        <f t="shared" si="13"/>
        <v>-0.153</v>
      </c>
      <c r="H41" s="30">
        <f t="shared" si="13"/>
        <v>-0.155</v>
      </c>
      <c r="I41" s="30">
        <f t="shared" si="13"/>
        <v>4.2999999999999997E-2</v>
      </c>
      <c r="J41" s="30">
        <f t="shared" si="13"/>
        <v>-8.0000000000000002E-3</v>
      </c>
      <c r="K41" s="30">
        <f t="shared" si="13"/>
        <v>-0.188</v>
      </c>
      <c r="L41" s="30">
        <f t="shared" si="13"/>
        <v>0.11700000000000001</v>
      </c>
      <c r="M41" s="30">
        <f t="shared" si="13"/>
        <v>-3.9E-2</v>
      </c>
      <c r="N41" s="30">
        <f t="shared" si="13"/>
        <v>-0.01</v>
      </c>
      <c r="O41" s="30" t="str">
        <f t="shared" si="13"/>
        <v/>
      </c>
      <c r="P41" s="30" t="str">
        <f>IF(P18="","",ROUND((P18/P6-1),3))</f>
        <v/>
      </c>
      <c r="R41" s="31">
        <f>IF(R18&gt;0,R18/R6-1,"")</f>
        <v>-8.2174682562796253E-2</v>
      </c>
    </row>
    <row r="42" spans="1:259" x14ac:dyDescent="0.2">
      <c r="A42" s="9" t="s">
        <v>7</v>
      </c>
      <c r="C42" s="27"/>
      <c r="E42" s="27">
        <f>IF(E19="","",ROUND((E19/E7-1),3))</f>
        <v>-0.35099999999999998</v>
      </c>
      <c r="F42" s="27">
        <f t="shared" si="13"/>
        <v>-0.18</v>
      </c>
      <c r="G42" s="27">
        <f t="shared" si="13"/>
        <v>-0.20499999999999999</v>
      </c>
      <c r="H42" s="27">
        <f t="shared" si="13"/>
        <v>-9.0999999999999998E-2</v>
      </c>
      <c r="I42" s="27">
        <f t="shared" si="13"/>
        <v>4.7E-2</v>
      </c>
      <c r="J42" s="27">
        <f t="shared" si="13"/>
        <v>-8.5000000000000006E-2</v>
      </c>
      <c r="K42" s="27">
        <f t="shared" si="13"/>
        <v>-0.16200000000000001</v>
      </c>
      <c r="L42" s="27">
        <f t="shared" si="13"/>
        <v>0.18099999999999999</v>
      </c>
      <c r="M42" s="27">
        <f t="shared" si="13"/>
        <v>-0.01</v>
      </c>
      <c r="N42" s="27">
        <f t="shared" si="13"/>
        <v>-3.6999999999999998E-2</v>
      </c>
      <c r="O42" s="27" t="str">
        <f t="shared" si="13"/>
        <v/>
      </c>
      <c r="P42" s="27" t="str">
        <f>IF(P19="","",ROUND((P19/P7-1),3))</f>
        <v/>
      </c>
      <c r="R42" s="29">
        <f>IF(R19&gt;0,R19/R7-1,"")</f>
        <v>-9.8678674579727343E-2</v>
      </c>
    </row>
    <row r="43" spans="1:259" x14ac:dyDescent="0.2">
      <c r="A43" s="9"/>
      <c r="C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R43" s="33"/>
    </row>
    <row r="44" spans="1:259" x14ac:dyDescent="0.2">
      <c r="A44" s="9" t="s">
        <v>8</v>
      </c>
      <c r="C44" s="27"/>
      <c r="E44" s="27">
        <f>IF(E21="","",ROUND((E21/E9-1),3))</f>
        <v>-6.3E-2</v>
      </c>
      <c r="F44" s="27">
        <f t="shared" ref="F44:O46" si="14">IF(F21="","",ROUND((F21/F9-1),3))</f>
        <v>1.9510000000000001</v>
      </c>
      <c r="G44" s="27">
        <f t="shared" si="14"/>
        <v>0.29499999999999998</v>
      </c>
      <c r="H44" s="27">
        <f t="shared" si="14"/>
        <v>0.56699999999999995</v>
      </c>
      <c r="I44" s="27">
        <f t="shared" si="14"/>
        <v>0.82099999999999995</v>
      </c>
      <c r="J44" s="27">
        <f t="shared" si="14"/>
        <v>0.98399999999999999</v>
      </c>
      <c r="K44" s="27">
        <f t="shared" si="14"/>
        <v>0.55100000000000005</v>
      </c>
      <c r="L44" s="27">
        <f t="shared" si="14"/>
        <v>0.44700000000000001</v>
      </c>
      <c r="M44" s="27">
        <f t="shared" si="14"/>
        <v>-0.375</v>
      </c>
      <c r="N44" s="27">
        <f t="shared" si="14"/>
        <v>1.4999999999999999E-2</v>
      </c>
      <c r="O44" s="27" t="str">
        <f t="shared" si="14"/>
        <v/>
      </c>
      <c r="P44" s="27" t="str">
        <f>IF(P21="","",ROUND((P21/P9-1),3))</f>
        <v/>
      </c>
      <c r="R44" s="29">
        <f>IF(R21&gt;0,R21/R9-1,"")</f>
        <v>0.32227651247047784</v>
      </c>
    </row>
    <row r="45" spans="1:259" x14ac:dyDescent="0.2">
      <c r="A45" s="9" t="s">
        <v>9</v>
      </c>
      <c r="C45" s="30"/>
      <c r="E45" s="30">
        <f>IF(E22="","",ROUND((E22/E10-1),3))</f>
        <v>-0.629</v>
      </c>
      <c r="F45" s="30">
        <f t="shared" si="14"/>
        <v>-0.52400000000000002</v>
      </c>
      <c r="G45" s="30">
        <f t="shared" si="14"/>
        <v>-0.747</v>
      </c>
      <c r="H45" s="30">
        <f t="shared" si="14"/>
        <v>-0.436</v>
      </c>
      <c r="I45" s="30">
        <f t="shared" si="14"/>
        <v>-0.42799999999999999</v>
      </c>
      <c r="J45" s="30">
        <f t="shared" si="14"/>
        <v>-0.67</v>
      </c>
      <c r="K45" s="30">
        <f t="shared" si="14"/>
        <v>-0.47199999999999998</v>
      </c>
      <c r="L45" s="30">
        <f t="shared" si="14"/>
        <v>0.54300000000000004</v>
      </c>
      <c r="M45" s="30">
        <f t="shared" si="14"/>
        <v>0.16300000000000001</v>
      </c>
      <c r="N45" s="30">
        <f t="shared" si="14"/>
        <v>-0.19700000000000001</v>
      </c>
      <c r="O45" s="30" t="str">
        <f t="shared" si="14"/>
        <v/>
      </c>
      <c r="P45" s="30" t="str">
        <f>IF(P22="","",ROUND((P22/P10-1),3))</f>
        <v/>
      </c>
      <c r="R45" s="31">
        <f>IF(R22&gt;0,R22/R10-1,"")</f>
        <v>-0.46089729458400241</v>
      </c>
    </row>
    <row r="46" spans="1:259" x14ac:dyDescent="0.2">
      <c r="A46" s="9" t="s">
        <v>10</v>
      </c>
      <c r="C46" s="27"/>
      <c r="E46" s="27">
        <f>IF(E23="","",ROUND((E23/E11-1),3))</f>
        <v>-0.38600000000000001</v>
      </c>
      <c r="F46" s="27">
        <f t="shared" si="14"/>
        <v>0.48299999999999998</v>
      </c>
      <c r="G46" s="27">
        <f t="shared" si="14"/>
        <v>-0.439</v>
      </c>
      <c r="H46" s="27">
        <f t="shared" si="14"/>
        <v>-0.14299999999999999</v>
      </c>
      <c r="I46" s="27">
        <f t="shared" si="14"/>
        <v>7.0000000000000001E-3</v>
      </c>
      <c r="J46" s="27">
        <f t="shared" si="14"/>
        <v>-0.16900000000000001</v>
      </c>
      <c r="K46" s="27">
        <f t="shared" si="14"/>
        <v>-7.6999999999999999E-2</v>
      </c>
      <c r="L46" s="27">
        <f t="shared" si="14"/>
        <v>0.47299999999999998</v>
      </c>
      <c r="M46" s="27">
        <f t="shared" si="14"/>
        <v>-0.25600000000000001</v>
      </c>
      <c r="N46" s="27">
        <f t="shared" si="14"/>
        <v>-5.3999999999999999E-2</v>
      </c>
      <c r="O46" s="27" t="str">
        <f t="shared" si="14"/>
        <v/>
      </c>
      <c r="P46" s="27" t="str">
        <f>IF(P23="","",ROUND((P23/P11-1),3))</f>
        <v/>
      </c>
      <c r="R46" s="29">
        <f>IF(R23&gt;0,R23/R11-1,"")</f>
        <v>-9.2099387115471276E-2</v>
      </c>
    </row>
    <row r="47" spans="1:259" x14ac:dyDescent="0.2">
      <c r="C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R47" s="33"/>
    </row>
    <row r="48" spans="1:259" x14ac:dyDescent="0.2">
      <c r="A48" s="9" t="s">
        <v>11</v>
      </c>
      <c r="C48" s="27"/>
      <c r="E48" s="27">
        <f>IF(E25="","",ROUND((E25/E13-1),3))</f>
        <v>-0.371</v>
      </c>
      <c r="F48" s="27">
        <f t="shared" ref="F48:O48" si="15">IF(F25="","",ROUND((F25/F13-1),3))</f>
        <v>0.14000000000000001</v>
      </c>
      <c r="G48" s="27">
        <f t="shared" si="15"/>
        <v>-0.33500000000000002</v>
      </c>
      <c r="H48" s="27">
        <f t="shared" si="15"/>
        <v>-0.11799999999999999</v>
      </c>
      <c r="I48" s="27">
        <f t="shared" si="15"/>
        <v>2.8000000000000001E-2</v>
      </c>
      <c r="J48" s="27">
        <f t="shared" si="15"/>
        <v>-0.128</v>
      </c>
      <c r="K48" s="27">
        <f t="shared" si="15"/>
        <v>-0.11799999999999999</v>
      </c>
      <c r="L48" s="27">
        <f t="shared" si="15"/>
        <v>0.32500000000000001</v>
      </c>
      <c r="M48" s="27">
        <f t="shared" si="15"/>
        <v>-0.15</v>
      </c>
      <c r="N48" s="27">
        <f t="shared" si="15"/>
        <v>-4.4999999999999998E-2</v>
      </c>
      <c r="O48" s="27" t="str">
        <f t="shared" si="15"/>
        <v/>
      </c>
      <c r="P48" s="27" t="str">
        <f>IF(P25="","",ROUND((P25/P13-1),3))</f>
        <v/>
      </c>
      <c r="R48" s="34">
        <f>IF((R19*R23)&gt;0,R25/R13-1,"")</f>
        <v>-9.5265418572989979E-2</v>
      </c>
    </row>
    <row r="49" spans="1:18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</sheetData>
  <conditionalFormatting sqref="C29:C35 E29:P35 C37:C38 E37:P38 C40:C42 E40:P42 C44:C46 E44:P46 C48 E48:P48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R29:R35 R37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R40:R42 R44:R46 R4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25" right="0.25" top="0.25" bottom="0.25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24vJul</vt:lpstr>
      <vt:lpstr>23v24</vt:lpstr>
      <vt:lpstr>'23v24'!Print_Area</vt:lpstr>
      <vt:lpstr>'24vJul'!Print_Area</vt:lpstr>
    </vt:vector>
  </TitlesOfParts>
  <Company>MTA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Keller, David</dc:creator>
  <cp:lastModifiedBy>Keller, David</cp:lastModifiedBy>
  <dcterms:created xsi:type="dcterms:W3CDTF">2024-10-17T13:49:25Z</dcterms:created>
  <dcterms:modified xsi:type="dcterms:W3CDTF">2024-10-17T13:50:47Z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